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ina.munoz\Desktop\"/>
    </mc:Choice>
  </mc:AlternateContent>
  <xr:revisionPtr revIDLastSave="0" documentId="8_{4A82CBB6-169D-4BF2-A3D0-A80125714872}" xr6:coauthVersionLast="45" xr6:coauthVersionMax="45" xr10:uidLastSave="{00000000-0000-0000-0000-000000000000}"/>
  <bookViews>
    <workbookView xWindow="-110" yWindow="-110" windowWidth="19420" windowHeight="10420" activeTab="2" xr2:uid="{B0A25910-0681-4017-9AD6-79272EEE5033}"/>
  </bookViews>
  <sheets>
    <sheet name="SUPUESTOS " sheetId="2" r:id="rId1"/>
    <sheet name="Escenarios salida capital " sheetId="1" r:id="rId2"/>
    <sheet name="FLUJOS " sheetId="5" r:id="rId3"/>
    <sheet name="Escenario valoración FGA 2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5" i="5" l="1"/>
  <c r="P148" i="5" s="1"/>
  <c r="U143" i="5"/>
  <c r="T143" i="5"/>
  <c r="S143" i="5"/>
  <c r="R143" i="5"/>
  <c r="Q143" i="5"/>
  <c r="P143" i="5"/>
  <c r="O143" i="5"/>
  <c r="O145" i="5" s="1"/>
  <c r="O148" i="5" s="1"/>
  <c r="U128" i="5"/>
  <c r="U145" i="5" s="1"/>
  <c r="U148" i="5" s="1"/>
  <c r="T128" i="5"/>
  <c r="T145" i="5" s="1"/>
  <c r="T148" i="5" s="1"/>
  <c r="S128" i="5"/>
  <c r="S145" i="5" s="1"/>
  <c r="S148" i="5" s="1"/>
  <c r="R128" i="5"/>
  <c r="R145" i="5" s="1"/>
  <c r="R148" i="5" s="1"/>
  <c r="Q128" i="5"/>
  <c r="Q145" i="5" s="1"/>
  <c r="Q148" i="5" s="1"/>
  <c r="P128" i="5"/>
  <c r="O128" i="5"/>
  <c r="U107" i="5"/>
  <c r="U110" i="5" s="1"/>
  <c r="S107" i="5"/>
  <c r="S110" i="5" s="1"/>
  <c r="U105" i="5"/>
  <c r="T105" i="5"/>
  <c r="T107" i="5" s="1"/>
  <c r="T110" i="5" s="1"/>
  <c r="S105" i="5"/>
  <c r="R105" i="5"/>
  <c r="Q105" i="5"/>
  <c r="P105" i="5"/>
  <c r="O105" i="5"/>
  <c r="U90" i="5"/>
  <c r="T90" i="5"/>
  <c r="S90" i="5"/>
  <c r="R90" i="5"/>
  <c r="R107" i="5" s="1"/>
  <c r="R110" i="5" s="1"/>
  <c r="Q90" i="5"/>
  <c r="Q107" i="5" s="1"/>
  <c r="Q110" i="5" s="1"/>
  <c r="P90" i="5"/>
  <c r="P107" i="5" s="1"/>
  <c r="P110" i="5" s="1"/>
  <c r="O90" i="5"/>
  <c r="O107" i="5" s="1"/>
  <c r="O110" i="5" s="1"/>
  <c r="Q70" i="5"/>
  <c r="U68" i="5"/>
  <c r="T68" i="5"/>
  <c r="S68" i="5"/>
  <c r="R68" i="5"/>
  <c r="Q68" i="5"/>
  <c r="P68" i="5"/>
  <c r="O68" i="5"/>
  <c r="O70" i="5" s="1"/>
  <c r="O72" i="5" s="1"/>
  <c r="U53" i="5"/>
  <c r="U70" i="5" s="1"/>
  <c r="U72" i="5" s="1"/>
  <c r="T53" i="5"/>
  <c r="S53" i="5"/>
  <c r="S70" i="5" s="1"/>
  <c r="S72" i="5" s="1"/>
  <c r="R53" i="5"/>
  <c r="R70" i="5" s="1"/>
  <c r="R72" i="5" s="1"/>
  <c r="Q53" i="5"/>
  <c r="P53" i="5"/>
  <c r="O53" i="5"/>
  <c r="U31" i="5"/>
  <c r="T31" i="5"/>
  <c r="T33" i="5" s="1"/>
  <c r="T36" i="5" s="1"/>
  <c r="S31" i="5"/>
  <c r="R31" i="5"/>
  <c r="Q31" i="5"/>
  <c r="P31" i="5"/>
  <c r="O31" i="5"/>
  <c r="U16" i="5"/>
  <c r="T16" i="5"/>
  <c r="S16" i="5"/>
  <c r="R16" i="5"/>
  <c r="Q16" i="5"/>
  <c r="P16" i="5"/>
  <c r="O16" i="5"/>
  <c r="G145" i="5"/>
  <c r="G148" i="5" s="1"/>
  <c r="E145" i="5"/>
  <c r="E148" i="5" s="1"/>
  <c r="H143" i="5"/>
  <c r="G143" i="5"/>
  <c r="F143" i="5"/>
  <c r="F145" i="5" s="1"/>
  <c r="F148" i="5" s="1"/>
  <c r="E143" i="5"/>
  <c r="D143" i="5"/>
  <c r="C143" i="5"/>
  <c r="B143" i="5"/>
  <c r="H128" i="5"/>
  <c r="H145" i="5" s="1"/>
  <c r="H148" i="5" s="1"/>
  <c r="G128" i="5"/>
  <c r="F128" i="5"/>
  <c r="E128" i="5"/>
  <c r="D128" i="5"/>
  <c r="D145" i="5" s="1"/>
  <c r="D148" i="5" s="1"/>
  <c r="C128" i="5"/>
  <c r="C145" i="5" s="1"/>
  <c r="C148" i="5" s="1"/>
  <c r="B128" i="5"/>
  <c r="B145" i="5" s="1"/>
  <c r="B148" i="5" s="1"/>
  <c r="B107" i="5"/>
  <c r="B110" i="5" s="1"/>
  <c r="H105" i="5"/>
  <c r="G105" i="5"/>
  <c r="F105" i="5"/>
  <c r="E105" i="5"/>
  <c r="D105" i="5"/>
  <c r="D107" i="5" s="1"/>
  <c r="D110" i="5" s="1"/>
  <c r="C105" i="5"/>
  <c r="B105" i="5"/>
  <c r="H90" i="5"/>
  <c r="H107" i="5" s="1"/>
  <c r="H110" i="5" s="1"/>
  <c r="G90" i="5"/>
  <c r="G107" i="5" s="1"/>
  <c r="G110" i="5" s="1"/>
  <c r="F90" i="5"/>
  <c r="F107" i="5" s="1"/>
  <c r="F110" i="5" s="1"/>
  <c r="E90" i="5"/>
  <c r="E107" i="5" s="1"/>
  <c r="E110" i="5" s="1"/>
  <c r="D90" i="5"/>
  <c r="C90" i="5"/>
  <c r="C107" i="5" s="1"/>
  <c r="C110" i="5" s="1"/>
  <c r="B90" i="5"/>
  <c r="H68" i="5"/>
  <c r="H70" i="5" s="1"/>
  <c r="G68" i="5"/>
  <c r="F68" i="5"/>
  <c r="E68" i="5"/>
  <c r="D68" i="5"/>
  <c r="D70" i="5" s="1"/>
  <c r="C68" i="5"/>
  <c r="B68" i="5"/>
  <c r="H53" i="5"/>
  <c r="G53" i="5"/>
  <c r="G70" i="5" s="1"/>
  <c r="F53" i="5"/>
  <c r="F70" i="5" s="1"/>
  <c r="E53" i="5"/>
  <c r="E70" i="5" s="1"/>
  <c r="D53" i="5"/>
  <c r="C53" i="5"/>
  <c r="C70" i="5" s="1"/>
  <c r="B53" i="5"/>
  <c r="C31" i="5"/>
  <c r="D31" i="5"/>
  <c r="E31" i="5"/>
  <c r="F31" i="5"/>
  <c r="G31" i="5"/>
  <c r="G33" i="5" s="1"/>
  <c r="G36" i="5" s="1"/>
  <c r="H31" i="5"/>
  <c r="B31" i="5"/>
  <c r="B33" i="5" s="1"/>
  <c r="B36" i="5" s="1"/>
  <c r="C16" i="5"/>
  <c r="D16" i="5"/>
  <c r="E16" i="5"/>
  <c r="F16" i="5"/>
  <c r="G16" i="5"/>
  <c r="H16" i="5"/>
  <c r="B16" i="5"/>
  <c r="R69" i="4"/>
  <c r="Q69" i="4"/>
  <c r="P69" i="4"/>
  <c r="O69" i="4"/>
  <c r="N69" i="4"/>
  <c r="M69" i="4"/>
  <c r="L69" i="4"/>
  <c r="R68" i="4"/>
  <c r="Q68" i="4"/>
  <c r="P68" i="4"/>
  <c r="O68" i="4"/>
  <c r="N68" i="4"/>
  <c r="M68" i="4"/>
  <c r="L68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R33" i="4"/>
  <c r="Q33" i="4"/>
  <c r="P33" i="4"/>
  <c r="O33" i="4"/>
  <c r="N33" i="4"/>
  <c r="M33" i="4"/>
  <c r="L33" i="4"/>
  <c r="R32" i="4"/>
  <c r="Q32" i="4"/>
  <c r="P32" i="4"/>
  <c r="O32" i="4"/>
  <c r="N32" i="4"/>
  <c r="M32" i="4"/>
  <c r="L32" i="4"/>
  <c r="C33" i="4"/>
  <c r="D33" i="4"/>
  <c r="E33" i="4"/>
  <c r="F33" i="4"/>
  <c r="G33" i="4"/>
  <c r="H33" i="4"/>
  <c r="B33" i="4"/>
  <c r="C32" i="4"/>
  <c r="D32" i="4"/>
  <c r="E32" i="4"/>
  <c r="F32" i="4"/>
  <c r="G32" i="4"/>
  <c r="H32" i="4"/>
  <c r="B32" i="4"/>
  <c r="Q72" i="5"/>
  <c r="F33" i="5" l="1"/>
  <c r="F36" i="5" s="1"/>
  <c r="D33" i="5"/>
  <c r="D36" i="5" s="1"/>
  <c r="O33" i="5"/>
  <c r="O36" i="5" s="1"/>
  <c r="P70" i="5"/>
  <c r="P72" i="5" s="1"/>
  <c r="B70" i="5"/>
  <c r="Q33" i="5"/>
  <c r="Q36" i="5" s="1"/>
  <c r="R33" i="5"/>
  <c r="R36" i="5" s="1"/>
  <c r="T70" i="5"/>
  <c r="T72" i="5" s="1"/>
  <c r="U33" i="5"/>
  <c r="U36" i="5" s="1"/>
  <c r="H33" i="5"/>
  <c r="H36" i="5" s="1"/>
  <c r="P33" i="5"/>
  <c r="P36" i="5" s="1"/>
  <c r="E33" i="5"/>
  <c r="E36" i="5" s="1"/>
  <c r="S33" i="5"/>
  <c r="S36" i="5" s="1"/>
  <c r="C33" i="5"/>
  <c r="C36" i="5" s="1"/>
  <c r="N5" i="4"/>
  <c r="N4" i="4"/>
  <c r="N3" i="4"/>
  <c r="P4" i="4" s="1"/>
  <c r="N41" i="4"/>
  <c r="N40" i="4"/>
  <c r="N39" i="4"/>
  <c r="P40" i="4" s="1"/>
  <c r="D40" i="4"/>
  <c r="F39" i="4"/>
  <c r="D39" i="4"/>
  <c r="D38" i="4"/>
  <c r="R67" i="4"/>
  <c r="Q67" i="4"/>
  <c r="P67" i="4"/>
  <c r="O67" i="4"/>
  <c r="N67" i="4"/>
  <c r="M67" i="4"/>
  <c r="L67" i="4"/>
  <c r="H67" i="4"/>
  <c r="G67" i="4"/>
  <c r="F67" i="4"/>
  <c r="E67" i="4"/>
  <c r="D67" i="4"/>
  <c r="C67" i="4"/>
  <c r="B67" i="4"/>
  <c r="R31" i="4"/>
  <c r="Q31" i="4"/>
  <c r="P31" i="4"/>
  <c r="O31" i="4"/>
  <c r="N31" i="4"/>
  <c r="M31" i="4"/>
  <c r="L31" i="4"/>
  <c r="H31" i="4"/>
  <c r="G31" i="4"/>
  <c r="F31" i="4"/>
  <c r="E31" i="4"/>
  <c r="D31" i="4"/>
  <c r="C31" i="4"/>
  <c r="B31" i="4"/>
  <c r="D7" i="4"/>
  <c r="D6" i="4"/>
  <c r="D5" i="4"/>
  <c r="F6" i="4" s="1"/>
  <c r="N36" i="1"/>
  <c r="N35" i="1"/>
  <c r="N34" i="1"/>
  <c r="L58" i="1"/>
  <c r="L29" i="1"/>
  <c r="B58" i="1"/>
  <c r="B29" i="1"/>
  <c r="N8" i="1"/>
  <c r="N7" i="1"/>
  <c r="N6" i="1"/>
  <c r="D36" i="1"/>
  <c r="D35" i="1"/>
  <c r="D34" i="1"/>
  <c r="D7" i="1"/>
  <c r="D8" i="1"/>
  <c r="D6" i="1"/>
  <c r="R58" i="1"/>
  <c r="Q58" i="1"/>
  <c r="P58" i="1"/>
  <c r="O58" i="1"/>
  <c r="N58" i="1"/>
  <c r="M58" i="1"/>
  <c r="R29" i="1"/>
  <c r="Q29" i="1"/>
  <c r="P29" i="1"/>
  <c r="O29" i="1"/>
  <c r="N29" i="1"/>
  <c r="M29" i="1"/>
  <c r="H58" i="1"/>
  <c r="G58" i="1"/>
  <c r="F58" i="1"/>
  <c r="E58" i="1"/>
  <c r="D58" i="1"/>
  <c r="C58" i="1"/>
  <c r="F35" i="1" l="1"/>
  <c r="P35" i="1"/>
  <c r="F7" i="1"/>
  <c r="P7" i="1"/>
  <c r="H29" i="1" l="1"/>
  <c r="D29" i="1"/>
  <c r="E29" i="1"/>
  <c r="F29" i="1"/>
  <c r="G29" i="1"/>
  <c r="C29" i="1"/>
</calcChain>
</file>

<file path=xl/sharedStrings.xml><?xml version="1.0" encoding="utf-8"?>
<sst xmlns="http://schemas.openxmlformats.org/spreadsheetml/2006/main" count="344" uniqueCount="66">
  <si>
    <t xml:space="preserve">ESCENARIOS DEL IMPACTO POR LA SALIDA DE CAPITAL </t>
  </si>
  <si>
    <t>Resumen Balance</t>
  </si>
  <si>
    <t xml:space="preserve">Inversiones en instrumentos financieros </t>
  </si>
  <si>
    <t xml:space="preserve">Total Activos </t>
  </si>
  <si>
    <t xml:space="preserve">Capital Social </t>
  </si>
  <si>
    <t xml:space="preserve">Reservas patrimoniales </t>
  </si>
  <si>
    <t xml:space="preserve">Crecimiento activo </t>
  </si>
  <si>
    <t xml:space="preserve">Resumen Resultados </t>
  </si>
  <si>
    <t>Ingresos Financieros</t>
  </si>
  <si>
    <t xml:space="preserve">Gastos administrativos </t>
  </si>
  <si>
    <t xml:space="preserve">Excedente del período </t>
  </si>
  <si>
    <t>TOTAL DE EXCEDENTE +CAPITAL +RESERVAS</t>
  </si>
  <si>
    <t>(cifras en millones de colones)</t>
  </si>
  <si>
    <t>* Salida en un solo tracto el capital social de las tres renuncias, salida se proyecta en enero 2021</t>
  </si>
  <si>
    <t xml:space="preserve">Coopebanpo </t>
  </si>
  <si>
    <t xml:space="preserve">Coopeservidores </t>
  </si>
  <si>
    <t>Coopemep</t>
  </si>
  <si>
    <t>* Salida de acuerdo al estatuto no más del 5% anual a partir de enero 2021 hasta el enero 2026</t>
  </si>
  <si>
    <t xml:space="preserve">Salida por año capital </t>
  </si>
  <si>
    <t>* Escenario alterno salida en octubre 2020 (gastos financieros por fondos).</t>
  </si>
  <si>
    <t>* Salida del capital paulatino en 3 años  a partir de enero 2021 hasta el enero 2023</t>
  </si>
  <si>
    <t xml:space="preserve">* Salida del capital social dos tractos en 2021 enero y junio. </t>
  </si>
  <si>
    <t xml:space="preserve">  * Se mantiene en todos los años las mismas cooperativas</t>
  </si>
  <si>
    <t xml:space="preserve">  * Se mantienen 9 cooperativas entre 2021 hasta 2023 a partir de 2024 se ahieren 3 cooperativas.</t>
  </si>
  <si>
    <t xml:space="preserve">  * 100% de cobertura es ingreso </t>
  </si>
  <si>
    <t xml:space="preserve">ESCENARIOS VALORACION DE FGA </t>
  </si>
  <si>
    <t>I SEMESTRE 2021</t>
  </si>
  <si>
    <t>Tasa neta  de inversión 2020</t>
  </si>
  <si>
    <t>Proyección de Gasto 2021</t>
  </si>
  <si>
    <t>* Se considera promedio mensual de gastos  de enero 2020 hasta agosto 2020</t>
  </si>
  <si>
    <t>Proyección de Gasto 2022</t>
  </si>
  <si>
    <t>Supuestos para cobertura:</t>
  </si>
  <si>
    <t xml:space="preserve">Variable de afiliación </t>
  </si>
  <si>
    <t>Tasa crecimiento activo productivo  Cooperativas</t>
  </si>
  <si>
    <t xml:space="preserve">SUPUESTOS GENERALES DE PROYECCION </t>
  </si>
  <si>
    <t>Proyección de Gasto 2023-2026</t>
  </si>
  <si>
    <t xml:space="preserve">*Se considera la estructura de Febrero 2020 más una plaza contable. </t>
  </si>
  <si>
    <t xml:space="preserve">  * Se mantienen 9 cooperativas entre 2021 hasta 2023 a partir de 2024 se adhieren 3 cooperativas.</t>
  </si>
  <si>
    <t xml:space="preserve">* Todos los escenarios se proyectan con la permanencia de las cooperativas actuales </t>
  </si>
  <si>
    <t xml:space="preserve">  * 100% de cobertura es ingreso. </t>
  </si>
  <si>
    <t xml:space="preserve">FLUJO DE EFECTIVO </t>
  </si>
  <si>
    <t xml:space="preserve">Saldo inicial de efectivo </t>
  </si>
  <si>
    <t xml:space="preserve">Actividades de operación </t>
  </si>
  <si>
    <t xml:space="preserve">Entradas de efectivo operativas </t>
  </si>
  <si>
    <t xml:space="preserve">    Ingreso por inversiones </t>
  </si>
  <si>
    <t xml:space="preserve">    Ingreso por cuota de mantenimiento </t>
  </si>
  <si>
    <t xml:space="preserve">    Otros ingresos de efectivo </t>
  </si>
  <si>
    <t xml:space="preserve">Total entradas de efectivo </t>
  </si>
  <si>
    <t xml:space="preserve">Salidas de efectivo operativas </t>
  </si>
  <si>
    <t xml:space="preserve">  Gastos financieros </t>
  </si>
  <si>
    <t xml:space="preserve">   Gastos administrativos </t>
  </si>
  <si>
    <t xml:space="preserve">Gasto de planilla </t>
  </si>
  <si>
    <t xml:space="preserve">Gasto por obligaciones patronales </t>
  </si>
  <si>
    <t xml:space="preserve">Gastos varios capacitación y viáticos </t>
  </si>
  <si>
    <t xml:space="preserve">Asesorías juridicas </t>
  </si>
  <si>
    <t xml:space="preserve">Asesorías consultores </t>
  </si>
  <si>
    <t xml:space="preserve">Gastos de movilidad y comunicaciones </t>
  </si>
  <si>
    <t xml:space="preserve">Gasto por alquiler </t>
  </si>
  <si>
    <t xml:space="preserve">Gasto por servicios publicos </t>
  </si>
  <si>
    <t xml:space="preserve">Gastos por materiales y suministros de operación </t>
  </si>
  <si>
    <t xml:space="preserve">Total salida de efectivo </t>
  </si>
  <si>
    <t>EFECTIVO NETO ACTIVIDADES DE OPERACIÓN</t>
  </si>
  <si>
    <t xml:space="preserve">EFECTIVO NETO REAL ACUMULADO </t>
  </si>
  <si>
    <t xml:space="preserve">Gasto administrativo/Ingreso </t>
  </si>
  <si>
    <t xml:space="preserve">Gasto administrativo/(Capital + Ingreso) </t>
  </si>
  <si>
    <t xml:space="preserve">  * Las cooperativas que entran tienen el tamaño de una cooperativa mediana como coopemédicos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</si>
</sst>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Lao UI"/>
      <family val="2"/>
    </font>
    <font>
      <b/>
      <sz val="10"/>
      <name val="Lao U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Lao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300"/>
        <bgColor indexed="64"/>
      </patternFill>
    </fill>
    <fill>
      <patternFill patternType="solid">
        <fgColor rgb="FF2F559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8" fillId="6" borderId="3" applyNumberFormat="0" applyAlignment="0" applyProtection="0"/>
  </cellStyleXfs>
  <cellXfs count="62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center" wrapText="1"/>
    </xf>
    <xf numFmtId="0" fontId="0" fillId="2" borderId="0" xfId="0" applyFill="1"/>
    <xf numFmtId="43" fontId="0" fillId="2" borderId="0" xfId="1" applyFont="1" applyFill="1"/>
    <xf numFmtId="43" fontId="0" fillId="2" borderId="0" xfId="0" applyNumberFormat="1" applyFill="1"/>
    <xf numFmtId="0" fontId="0" fillId="2" borderId="1" xfId="0" applyFill="1" applyBorder="1"/>
    <xf numFmtId="43" fontId="0" fillId="2" borderId="1" xfId="1" applyFont="1" applyFill="1" applyBorder="1"/>
    <xf numFmtId="9" fontId="0" fillId="2" borderId="0" xfId="2" applyFont="1" applyFill="1"/>
    <xf numFmtId="0" fontId="0" fillId="2" borderId="2" xfId="0" applyFill="1" applyBorder="1"/>
    <xf numFmtId="43" fontId="0" fillId="2" borderId="2" xfId="1" applyFont="1" applyFill="1" applyBorder="1"/>
    <xf numFmtId="0" fontId="0" fillId="2" borderId="0" xfId="0" applyFill="1" applyAlignment="1">
      <alignment wrapText="1"/>
    </xf>
    <xf numFmtId="0" fontId="2" fillId="3" borderId="0" xfId="0" applyFont="1" applyFill="1" applyAlignment="1">
      <alignment horizontal="center" wrapText="1"/>
    </xf>
    <xf numFmtId="43" fontId="0" fillId="0" borderId="0" xfId="1" applyFont="1"/>
    <xf numFmtId="0" fontId="5" fillId="2" borderId="0" xfId="0" applyFont="1" applyFill="1"/>
    <xf numFmtId="0" fontId="3" fillId="4" borderId="0" xfId="0" applyFont="1" applyFill="1" applyAlignment="1">
      <alignment horizontal="center" wrapText="1"/>
    </xf>
    <xf numFmtId="43" fontId="3" fillId="4" borderId="0" xfId="1" applyFont="1" applyFill="1"/>
    <xf numFmtId="43" fontId="0" fillId="0" borderId="0" xfId="0" applyNumberFormat="1"/>
    <xf numFmtId="43" fontId="0" fillId="2" borderId="0" xfId="1" applyFont="1" applyFill="1" applyBorder="1"/>
    <xf numFmtId="0" fontId="6" fillId="0" borderId="0" xfId="0" applyFont="1"/>
    <xf numFmtId="0" fontId="0" fillId="2" borderId="0" xfId="0" applyFill="1" applyAlignment="1">
      <alignment horizontal="center"/>
    </xf>
    <xf numFmtId="10" fontId="3" fillId="4" borderId="0" xfId="4" applyNumberFormat="1" applyFont="1" applyFill="1" applyBorder="1" applyAlignment="1">
      <alignment horizontal="center"/>
    </xf>
    <xf numFmtId="164" fontId="0" fillId="2" borderId="0" xfId="1" applyNumberFormat="1" applyFont="1" applyFill="1"/>
    <xf numFmtId="0" fontId="9" fillId="2" borderId="0" xfId="0" applyFont="1" applyFill="1"/>
    <xf numFmtId="9" fontId="3" fillId="4" borderId="4" xfId="4" applyNumberFormat="1" applyFont="1" applyFill="1" applyBorder="1" applyAlignment="1">
      <alignment horizontal="center"/>
    </xf>
    <xf numFmtId="0" fontId="0" fillId="0" borderId="0" xfId="0" quotePrefix="1"/>
    <xf numFmtId="165" fontId="3" fillId="4" borderId="0" xfId="4" applyNumberFormat="1" applyFont="1" applyFill="1" applyBorder="1" applyAlignment="1">
      <alignment horizontal="center"/>
    </xf>
    <xf numFmtId="9" fontId="10" fillId="7" borderId="4" xfId="3" applyNumberFormat="1" applyFont="1" applyFill="1" applyBorder="1" applyAlignment="1">
      <alignment horizontal="center"/>
    </xf>
    <xf numFmtId="9" fontId="10" fillId="7" borderId="0" xfId="3" applyNumberFormat="1" applyFont="1" applyFill="1" applyBorder="1" applyAlignment="1">
      <alignment horizontal="center"/>
    </xf>
    <xf numFmtId="10" fontId="3" fillId="4" borderId="5" xfId="4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7" fontId="0" fillId="0" borderId="4" xfId="0" applyNumberFormat="1" applyBorder="1"/>
    <xf numFmtId="165" fontId="3" fillId="4" borderId="5" xfId="4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4" xfId="0" applyFont="1" applyFill="1" applyBorder="1" applyAlignment="1">
      <alignment wrapText="1"/>
    </xf>
    <xf numFmtId="0" fontId="3" fillId="0" borderId="0" xfId="0" applyFont="1"/>
    <xf numFmtId="9" fontId="0" fillId="0" borderId="0" xfId="0" applyNumberFormat="1"/>
    <xf numFmtId="0" fontId="11" fillId="8" borderId="0" xfId="0" applyFont="1" applyFill="1"/>
    <xf numFmtId="164" fontId="11" fillId="8" borderId="0" xfId="1" applyNumberFormat="1" applyFont="1" applyFill="1" applyBorder="1"/>
    <xf numFmtId="0" fontId="12" fillId="2" borderId="0" xfId="0" applyFont="1" applyFill="1"/>
    <xf numFmtId="43" fontId="11" fillId="2" borderId="0" xfId="1" applyFont="1" applyFill="1" applyBorder="1"/>
    <xf numFmtId="0" fontId="11" fillId="2" borderId="0" xfId="0" applyFont="1" applyFill="1" applyAlignment="1">
      <alignment horizontal="right" vertical="center"/>
    </xf>
    <xf numFmtId="43" fontId="12" fillId="2" borderId="0" xfId="1" applyFont="1" applyFill="1" applyBorder="1"/>
    <xf numFmtId="43" fontId="12" fillId="2" borderId="0" xfId="1" applyFont="1" applyFill="1"/>
    <xf numFmtId="0" fontId="13" fillId="4" borderId="0" xfId="0" applyFont="1" applyFill="1"/>
    <xf numFmtId="43" fontId="13" fillId="4" borderId="0" xfId="1" applyFont="1" applyFill="1" applyBorder="1"/>
    <xf numFmtId="0" fontId="13" fillId="2" borderId="0" xfId="0" applyFont="1" applyFill="1"/>
    <xf numFmtId="43" fontId="13" fillId="2" borderId="0" xfId="1" applyFont="1" applyFill="1" applyBorder="1"/>
    <xf numFmtId="0" fontId="14" fillId="8" borderId="0" xfId="0" applyFont="1" applyFill="1"/>
    <xf numFmtId="43" fontId="14" fillId="8" borderId="0" xfId="1" applyFont="1" applyFill="1"/>
    <xf numFmtId="164" fontId="11" fillId="8" borderId="0" xfId="0" applyNumberFormat="1" applyFont="1" applyFill="1"/>
    <xf numFmtId="0" fontId="3" fillId="2" borderId="0" xfId="0" applyFont="1" applyFill="1" applyAlignment="1">
      <alignment horizontal="center" wrapText="1"/>
    </xf>
    <xf numFmtId="43" fontId="3" fillId="2" borderId="0" xfId="1" applyFont="1" applyFill="1"/>
    <xf numFmtId="0" fontId="13" fillId="4" borderId="0" xfId="0" applyFont="1" applyFill="1" applyAlignment="1">
      <alignment horizontal="center" wrapText="1"/>
    </xf>
    <xf numFmtId="43" fontId="13" fillId="4" borderId="0" xfId="1" applyFont="1" applyFill="1"/>
    <xf numFmtId="0" fontId="12" fillId="0" borderId="0" xfId="0" applyFont="1"/>
    <xf numFmtId="0" fontId="15" fillId="4" borderId="0" xfId="0" applyFont="1" applyFill="1" applyAlignment="1">
      <alignment horizontal="center" wrapText="1"/>
    </xf>
    <xf numFmtId="10" fontId="15" fillId="4" borderId="0" xfId="2" applyNumberFormat="1" applyFont="1" applyFill="1"/>
    <xf numFmtId="0" fontId="16" fillId="0" borderId="0" xfId="0" applyFont="1"/>
    <xf numFmtId="166" fontId="15" fillId="4" borderId="0" xfId="2" applyNumberFormat="1" applyFont="1" applyFill="1"/>
    <xf numFmtId="2" fontId="0" fillId="2" borderId="0" xfId="0" applyNumberFormat="1" applyFill="1"/>
    <xf numFmtId="0" fontId="3" fillId="2" borderId="4" xfId="0" applyFont="1" applyFill="1" applyBorder="1" applyAlignment="1">
      <alignment horizontal="center"/>
    </xf>
  </cellXfs>
  <cellStyles count="5">
    <cellStyle name="Bueno" xfId="3" builtinId="26"/>
    <cellStyle name="Entrada" xfId="4" builtinId="20"/>
    <cellStyle name="Millares" xfId="1" builtinId="3"/>
    <cellStyle name="Normal" xfId="0" builtinId="0"/>
    <cellStyle name="Porcentaj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FLUJOS '!L6"/><Relationship Id="rId2" Type="http://schemas.openxmlformats.org/officeDocument/2006/relationships/hyperlink" Target="#'FLUJOS '!A43"/><Relationship Id="rId1" Type="http://schemas.openxmlformats.org/officeDocument/2006/relationships/hyperlink" Target="#'FLUJOS '!A6"/><Relationship Id="rId5" Type="http://schemas.openxmlformats.org/officeDocument/2006/relationships/image" Target="../media/image2.png"/><Relationship Id="rId4" Type="http://schemas.openxmlformats.org/officeDocument/2006/relationships/hyperlink" Target="#'FLUJOS '!L43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FLUJOS '!L81"/><Relationship Id="rId2" Type="http://schemas.openxmlformats.org/officeDocument/2006/relationships/hyperlink" Target="#'FLUJOS '!A119"/><Relationship Id="rId1" Type="http://schemas.openxmlformats.org/officeDocument/2006/relationships/hyperlink" Target="#'FLUJOS '!A81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#'FLUJOS '!L1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1367789</xdr:colOff>
      <xdr:row>5</xdr:row>
      <xdr:rowOff>18880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13DED-0F9B-41EF-A3C2-3A8AE3B5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7789" cy="97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152400</xdr:rowOff>
    </xdr:from>
    <xdr:to>
      <xdr:col>0</xdr:col>
      <xdr:colOff>1276350</xdr:colOff>
      <xdr:row>7</xdr:row>
      <xdr:rowOff>152400</xdr:rowOff>
    </xdr:to>
    <xdr:sp macro="" textlink="">
      <xdr:nvSpPr>
        <xdr:cNvPr id="4" name="Estrella: 8 punt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9D332-6FDE-4430-9021-D4F9EBC6EA1C}"/>
            </a:ext>
          </a:extLst>
        </xdr:cNvPr>
        <xdr:cNvSpPr/>
      </xdr:nvSpPr>
      <xdr:spPr>
        <a:xfrm>
          <a:off x="209550" y="342900"/>
          <a:ext cx="1066800" cy="9525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1</a:t>
          </a:r>
        </a:p>
      </xdr:txBody>
    </xdr:sp>
    <xdr:clientData/>
  </xdr:twoCellAnchor>
  <xdr:twoCellAnchor>
    <xdr:from>
      <xdr:col>0</xdr:col>
      <xdr:colOff>200025</xdr:colOff>
      <xdr:row>31</xdr:row>
      <xdr:rowOff>114300</xdr:rowOff>
    </xdr:from>
    <xdr:to>
      <xdr:col>0</xdr:col>
      <xdr:colOff>1095375</xdr:colOff>
      <xdr:row>36</xdr:row>
      <xdr:rowOff>76200</xdr:rowOff>
    </xdr:to>
    <xdr:sp macro="" textlink="">
      <xdr:nvSpPr>
        <xdr:cNvPr id="5" name="Estrella: 8 punt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E48B4-2738-457D-B575-E58A85855C54}"/>
            </a:ext>
          </a:extLst>
        </xdr:cNvPr>
        <xdr:cNvSpPr/>
      </xdr:nvSpPr>
      <xdr:spPr>
        <a:xfrm>
          <a:off x="200025" y="5810250"/>
          <a:ext cx="895350" cy="9144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2</a:t>
          </a:r>
        </a:p>
      </xdr:txBody>
    </xdr:sp>
    <xdr:clientData/>
  </xdr:twoCellAnchor>
  <xdr:twoCellAnchor>
    <xdr:from>
      <xdr:col>10</xdr:col>
      <xdr:colOff>0</xdr:colOff>
      <xdr:row>2</xdr:row>
      <xdr:rowOff>76200</xdr:rowOff>
    </xdr:from>
    <xdr:to>
      <xdr:col>10</xdr:col>
      <xdr:colOff>1066800</xdr:colOff>
      <xdr:row>7</xdr:row>
      <xdr:rowOff>0</xdr:rowOff>
    </xdr:to>
    <xdr:sp macro="" textlink="">
      <xdr:nvSpPr>
        <xdr:cNvPr id="6" name="Estrella: 8 punt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54C026-3CD3-4A45-BFC4-5FAD788CC998}"/>
            </a:ext>
          </a:extLst>
        </xdr:cNvPr>
        <xdr:cNvSpPr/>
      </xdr:nvSpPr>
      <xdr:spPr>
        <a:xfrm>
          <a:off x="9944100" y="266700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3</a:t>
          </a:r>
        </a:p>
      </xdr:txBody>
    </xdr:sp>
    <xdr:clientData/>
  </xdr:twoCellAnchor>
  <xdr:twoCellAnchor>
    <xdr:from>
      <xdr:col>10</xdr:col>
      <xdr:colOff>19050</xdr:colOff>
      <xdr:row>31</xdr:row>
      <xdr:rowOff>161925</xdr:rowOff>
    </xdr:from>
    <xdr:to>
      <xdr:col>10</xdr:col>
      <xdr:colOff>1085850</xdr:colOff>
      <xdr:row>36</xdr:row>
      <xdr:rowOff>85725</xdr:rowOff>
    </xdr:to>
    <xdr:sp macro="" textlink="">
      <xdr:nvSpPr>
        <xdr:cNvPr id="7" name="Estrella: 8 punta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ADA1D0-160F-41C3-A4B7-EF30A4D6CD81}"/>
            </a:ext>
          </a:extLst>
        </xdr:cNvPr>
        <xdr:cNvSpPr/>
      </xdr:nvSpPr>
      <xdr:spPr>
        <a:xfrm>
          <a:off x="9201150" y="5857875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4</a:t>
          </a:r>
        </a:p>
      </xdr:txBody>
    </xdr:sp>
    <xdr:clientData/>
  </xdr:twoCellAnchor>
  <xdr:twoCellAnchor>
    <xdr:from>
      <xdr:col>4</xdr:col>
      <xdr:colOff>123824</xdr:colOff>
      <xdr:row>5</xdr:row>
      <xdr:rowOff>66675</xdr:rowOff>
    </xdr:from>
    <xdr:to>
      <xdr:col>4</xdr:col>
      <xdr:colOff>457199</xdr:colOff>
      <xdr:row>7</xdr:row>
      <xdr:rowOff>180975</xdr:rowOff>
    </xdr:to>
    <xdr:sp macro="" textlink="">
      <xdr:nvSpPr>
        <xdr:cNvPr id="9" name="Abrir llave 8">
          <a:extLst>
            <a:ext uri="{FF2B5EF4-FFF2-40B4-BE49-F238E27FC236}">
              <a16:creationId xmlns:a16="http://schemas.microsoft.com/office/drawing/2014/main" id="{84387C51-E319-4987-AB3A-9B5C268EF437}"/>
            </a:ext>
          </a:extLst>
        </xdr:cNvPr>
        <xdr:cNvSpPr/>
      </xdr:nvSpPr>
      <xdr:spPr>
        <a:xfrm rot="10800000">
          <a:off x="4429124" y="828675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4</xdr:col>
      <xdr:colOff>123824</xdr:colOff>
      <xdr:row>33</xdr:row>
      <xdr:rowOff>66675</xdr:rowOff>
    </xdr:from>
    <xdr:to>
      <xdr:col>4</xdr:col>
      <xdr:colOff>457199</xdr:colOff>
      <xdr:row>35</xdr:row>
      <xdr:rowOff>180975</xdr:rowOff>
    </xdr:to>
    <xdr:sp macro="" textlink="">
      <xdr:nvSpPr>
        <xdr:cNvPr id="10" name="Abrir llave 9">
          <a:extLst>
            <a:ext uri="{FF2B5EF4-FFF2-40B4-BE49-F238E27FC236}">
              <a16:creationId xmlns:a16="http://schemas.microsoft.com/office/drawing/2014/main" id="{594EF17D-108B-4A4C-A93D-07090B0DA11C}"/>
            </a:ext>
          </a:extLst>
        </xdr:cNvPr>
        <xdr:cNvSpPr/>
      </xdr:nvSpPr>
      <xdr:spPr>
        <a:xfrm rot="10800000">
          <a:off x="4314824" y="828675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14</xdr:col>
      <xdr:colOff>123824</xdr:colOff>
      <xdr:row>5</xdr:row>
      <xdr:rowOff>66675</xdr:rowOff>
    </xdr:from>
    <xdr:to>
      <xdr:col>14</xdr:col>
      <xdr:colOff>457199</xdr:colOff>
      <xdr:row>7</xdr:row>
      <xdr:rowOff>180975</xdr:rowOff>
    </xdr:to>
    <xdr:sp macro="" textlink="">
      <xdr:nvSpPr>
        <xdr:cNvPr id="11" name="Abrir llave 10">
          <a:extLst>
            <a:ext uri="{FF2B5EF4-FFF2-40B4-BE49-F238E27FC236}">
              <a16:creationId xmlns:a16="http://schemas.microsoft.com/office/drawing/2014/main" id="{5658A4DB-784A-4BC6-A5D6-6AD5C6F08335}"/>
            </a:ext>
          </a:extLst>
        </xdr:cNvPr>
        <xdr:cNvSpPr/>
      </xdr:nvSpPr>
      <xdr:spPr>
        <a:xfrm rot="10800000">
          <a:off x="4257674" y="6334125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14</xdr:col>
      <xdr:colOff>123824</xdr:colOff>
      <xdr:row>33</xdr:row>
      <xdr:rowOff>66675</xdr:rowOff>
    </xdr:from>
    <xdr:to>
      <xdr:col>14</xdr:col>
      <xdr:colOff>457199</xdr:colOff>
      <xdr:row>35</xdr:row>
      <xdr:rowOff>180975</xdr:rowOff>
    </xdr:to>
    <xdr:sp macro="" textlink="">
      <xdr:nvSpPr>
        <xdr:cNvPr id="12" name="Abrir llave 11">
          <a:extLst>
            <a:ext uri="{FF2B5EF4-FFF2-40B4-BE49-F238E27FC236}">
              <a16:creationId xmlns:a16="http://schemas.microsoft.com/office/drawing/2014/main" id="{9D3B86EE-D5F8-4867-A187-C86B32E0E70C}"/>
            </a:ext>
          </a:extLst>
        </xdr:cNvPr>
        <xdr:cNvSpPr/>
      </xdr:nvSpPr>
      <xdr:spPr>
        <a:xfrm rot="10800000">
          <a:off x="13115924" y="828675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6</xdr:col>
      <xdr:colOff>104774</xdr:colOff>
      <xdr:row>0</xdr:row>
      <xdr:rowOff>92225</xdr:rowOff>
    </xdr:from>
    <xdr:to>
      <xdr:col>9</xdr:col>
      <xdr:colOff>52292</xdr:colOff>
      <xdr:row>4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5ECBAA0-0326-4B4A-961E-43632F2D1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0274" y="92225"/>
          <a:ext cx="2385918" cy="82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0</xdr:row>
      <xdr:rowOff>0</xdr:rowOff>
    </xdr:from>
    <xdr:to>
      <xdr:col>0</xdr:col>
      <xdr:colOff>1905000</xdr:colOff>
      <xdr:row>4</xdr:row>
      <xdr:rowOff>38100</xdr:rowOff>
    </xdr:to>
    <xdr:sp macro="" textlink="">
      <xdr:nvSpPr>
        <xdr:cNvPr id="2" name="Estrella: 8 puntas 1">
          <a:extLst>
            <a:ext uri="{FF2B5EF4-FFF2-40B4-BE49-F238E27FC236}">
              <a16:creationId xmlns:a16="http://schemas.microsoft.com/office/drawing/2014/main" id="{1530AAE6-756C-4F45-9877-7C02E62EA087}"/>
            </a:ext>
          </a:extLst>
        </xdr:cNvPr>
        <xdr:cNvSpPr/>
      </xdr:nvSpPr>
      <xdr:spPr>
        <a:xfrm>
          <a:off x="876300" y="0"/>
          <a:ext cx="1028700" cy="8001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1</a:t>
          </a:r>
        </a:p>
      </xdr:txBody>
    </xdr:sp>
    <xdr:clientData/>
  </xdr:twoCellAnchor>
  <xdr:twoCellAnchor>
    <xdr:from>
      <xdr:col>0</xdr:col>
      <xdr:colOff>609600</xdr:colOff>
      <xdr:row>36</xdr:row>
      <xdr:rowOff>161925</xdr:rowOff>
    </xdr:from>
    <xdr:to>
      <xdr:col>0</xdr:col>
      <xdr:colOff>1504950</xdr:colOff>
      <xdr:row>41</xdr:row>
      <xdr:rowOff>76200</xdr:rowOff>
    </xdr:to>
    <xdr:sp macro="" textlink="">
      <xdr:nvSpPr>
        <xdr:cNvPr id="3" name="Estrella: 8 puntas 2">
          <a:extLst>
            <a:ext uri="{FF2B5EF4-FFF2-40B4-BE49-F238E27FC236}">
              <a16:creationId xmlns:a16="http://schemas.microsoft.com/office/drawing/2014/main" id="{2DF8EA33-5717-45D1-8C02-D786BF17EC1C}"/>
            </a:ext>
          </a:extLst>
        </xdr:cNvPr>
        <xdr:cNvSpPr/>
      </xdr:nvSpPr>
      <xdr:spPr>
        <a:xfrm>
          <a:off x="609600" y="7334250"/>
          <a:ext cx="895350" cy="9144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2</a:t>
          </a:r>
        </a:p>
      </xdr:txBody>
    </xdr:sp>
    <xdr:clientData/>
  </xdr:twoCellAnchor>
  <xdr:twoCellAnchor>
    <xdr:from>
      <xdr:col>13</xdr:col>
      <xdr:colOff>257175</xdr:colOff>
      <xdr:row>0</xdr:row>
      <xdr:rowOff>0</xdr:rowOff>
    </xdr:from>
    <xdr:to>
      <xdr:col>13</xdr:col>
      <xdr:colOff>1323975</xdr:colOff>
      <xdr:row>4</xdr:row>
      <xdr:rowOff>114300</xdr:rowOff>
    </xdr:to>
    <xdr:sp macro="" textlink="">
      <xdr:nvSpPr>
        <xdr:cNvPr id="4" name="Estrella: 8 puntas 3">
          <a:extLst>
            <a:ext uri="{FF2B5EF4-FFF2-40B4-BE49-F238E27FC236}">
              <a16:creationId xmlns:a16="http://schemas.microsoft.com/office/drawing/2014/main" id="{5B31FA39-F8B0-4108-822C-21751D615903}"/>
            </a:ext>
          </a:extLst>
        </xdr:cNvPr>
        <xdr:cNvSpPr/>
      </xdr:nvSpPr>
      <xdr:spPr>
        <a:xfrm>
          <a:off x="11249025" y="0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3</a:t>
          </a:r>
        </a:p>
      </xdr:txBody>
    </xdr:sp>
    <xdr:clientData/>
  </xdr:twoCellAnchor>
  <xdr:twoCellAnchor>
    <xdr:from>
      <xdr:col>13</xdr:col>
      <xdr:colOff>523875</xdr:colOff>
      <xdr:row>37</xdr:row>
      <xdr:rowOff>66675</xdr:rowOff>
    </xdr:from>
    <xdr:to>
      <xdr:col>13</xdr:col>
      <xdr:colOff>1590675</xdr:colOff>
      <xdr:row>41</xdr:row>
      <xdr:rowOff>142875</xdr:rowOff>
    </xdr:to>
    <xdr:sp macro="" textlink="">
      <xdr:nvSpPr>
        <xdr:cNvPr id="5" name="Estrella: 8 puntas 4">
          <a:extLst>
            <a:ext uri="{FF2B5EF4-FFF2-40B4-BE49-F238E27FC236}">
              <a16:creationId xmlns:a16="http://schemas.microsoft.com/office/drawing/2014/main" id="{62C37953-465C-4F0B-9D5E-2249ECAFEF04}"/>
            </a:ext>
          </a:extLst>
        </xdr:cNvPr>
        <xdr:cNvSpPr/>
      </xdr:nvSpPr>
      <xdr:spPr>
        <a:xfrm>
          <a:off x="11515725" y="7439025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4</a:t>
          </a:r>
        </a:p>
      </xdr:txBody>
    </xdr:sp>
    <xdr:clientData/>
  </xdr:twoCellAnchor>
  <xdr:twoCellAnchor>
    <xdr:from>
      <xdr:col>0</xdr:col>
      <xdr:colOff>247650</xdr:colOff>
      <xdr:row>73</xdr:row>
      <xdr:rowOff>133350</xdr:rowOff>
    </xdr:from>
    <xdr:to>
      <xdr:col>0</xdr:col>
      <xdr:colOff>1314450</xdr:colOff>
      <xdr:row>78</xdr:row>
      <xdr:rowOff>133350</xdr:rowOff>
    </xdr:to>
    <xdr:sp macro="" textlink="">
      <xdr:nvSpPr>
        <xdr:cNvPr id="6" name="Estrella: 8 puntas 5">
          <a:extLst>
            <a:ext uri="{FF2B5EF4-FFF2-40B4-BE49-F238E27FC236}">
              <a16:creationId xmlns:a16="http://schemas.microsoft.com/office/drawing/2014/main" id="{93E62D3A-63C7-4EE3-9560-9CE06B5945CC}"/>
            </a:ext>
          </a:extLst>
        </xdr:cNvPr>
        <xdr:cNvSpPr/>
      </xdr:nvSpPr>
      <xdr:spPr>
        <a:xfrm>
          <a:off x="247650" y="14925675"/>
          <a:ext cx="1066800" cy="9525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1.v</a:t>
          </a:r>
        </a:p>
      </xdr:txBody>
    </xdr:sp>
    <xdr:clientData/>
  </xdr:twoCellAnchor>
  <xdr:twoCellAnchor>
    <xdr:from>
      <xdr:col>0</xdr:col>
      <xdr:colOff>352424</xdr:colOff>
      <xdr:row>111</xdr:row>
      <xdr:rowOff>57149</xdr:rowOff>
    </xdr:from>
    <xdr:to>
      <xdr:col>0</xdr:col>
      <xdr:colOff>1314449</xdr:colOff>
      <xdr:row>116</xdr:row>
      <xdr:rowOff>66674</xdr:rowOff>
    </xdr:to>
    <xdr:sp macro="" textlink="">
      <xdr:nvSpPr>
        <xdr:cNvPr id="7" name="Estrella: 8 puntas 6">
          <a:extLst>
            <a:ext uri="{FF2B5EF4-FFF2-40B4-BE49-F238E27FC236}">
              <a16:creationId xmlns:a16="http://schemas.microsoft.com/office/drawing/2014/main" id="{D1D2D660-612B-4CF7-95E9-7721D76C3BAB}"/>
            </a:ext>
          </a:extLst>
        </xdr:cNvPr>
        <xdr:cNvSpPr/>
      </xdr:nvSpPr>
      <xdr:spPr>
        <a:xfrm>
          <a:off x="352424" y="22383749"/>
          <a:ext cx="962025" cy="962025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2.v</a:t>
          </a:r>
        </a:p>
      </xdr:txBody>
    </xdr:sp>
    <xdr:clientData/>
  </xdr:twoCellAnchor>
  <xdr:twoCellAnchor>
    <xdr:from>
      <xdr:col>13</xdr:col>
      <xdr:colOff>104775</xdr:colOff>
      <xdr:row>73</xdr:row>
      <xdr:rowOff>123825</xdr:rowOff>
    </xdr:from>
    <xdr:to>
      <xdr:col>13</xdr:col>
      <xdr:colOff>1171575</xdr:colOff>
      <xdr:row>78</xdr:row>
      <xdr:rowOff>47625</xdr:rowOff>
    </xdr:to>
    <xdr:sp macro="" textlink="">
      <xdr:nvSpPr>
        <xdr:cNvPr id="9" name="Estrella: 8 puntas 8">
          <a:extLst>
            <a:ext uri="{FF2B5EF4-FFF2-40B4-BE49-F238E27FC236}">
              <a16:creationId xmlns:a16="http://schemas.microsoft.com/office/drawing/2014/main" id="{38A11742-C50F-4437-8DCF-FEDCDB1BD495}"/>
            </a:ext>
          </a:extLst>
        </xdr:cNvPr>
        <xdr:cNvSpPr/>
      </xdr:nvSpPr>
      <xdr:spPr>
        <a:xfrm>
          <a:off x="11096625" y="14916150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3.v</a:t>
          </a:r>
        </a:p>
      </xdr:txBody>
    </xdr:sp>
    <xdr:clientData/>
  </xdr:twoCellAnchor>
  <xdr:twoCellAnchor>
    <xdr:from>
      <xdr:col>13</xdr:col>
      <xdr:colOff>247650</xdr:colOff>
      <xdr:row>111</xdr:row>
      <xdr:rowOff>171450</xdr:rowOff>
    </xdr:from>
    <xdr:to>
      <xdr:col>13</xdr:col>
      <xdr:colOff>1314450</xdr:colOff>
      <xdr:row>116</xdr:row>
      <xdr:rowOff>95250</xdr:rowOff>
    </xdr:to>
    <xdr:sp macro="" textlink="">
      <xdr:nvSpPr>
        <xdr:cNvPr id="10" name="Estrella: 8 puntas 9">
          <a:extLst>
            <a:ext uri="{FF2B5EF4-FFF2-40B4-BE49-F238E27FC236}">
              <a16:creationId xmlns:a16="http://schemas.microsoft.com/office/drawing/2014/main" id="{BEBCC81A-19F5-4EBD-8A7A-6B51FB8CD4B7}"/>
            </a:ext>
          </a:extLst>
        </xdr:cNvPr>
        <xdr:cNvSpPr/>
      </xdr:nvSpPr>
      <xdr:spPr>
        <a:xfrm>
          <a:off x="11239500" y="22498050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4.v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152400</xdr:rowOff>
    </xdr:from>
    <xdr:to>
      <xdr:col>0</xdr:col>
      <xdr:colOff>1276350</xdr:colOff>
      <xdr:row>6</xdr:row>
      <xdr:rowOff>152400</xdr:rowOff>
    </xdr:to>
    <xdr:sp macro="" textlink="">
      <xdr:nvSpPr>
        <xdr:cNvPr id="2" name="Estrella: 8 punt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664E2-A50D-4F04-9E7F-70A44C329398}"/>
            </a:ext>
          </a:extLst>
        </xdr:cNvPr>
        <xdr:cNvSpPr/>
      </xdr:nvSpPr>
      <xdr:spPr>
        <a:xfrm>
          <a:off x="209550" y="447675"/>
          <a:ext cx="1066800" cy="9525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1.v</a:t>
          </a:r>
        </a:p>
      </xdr:txBody>
    </xdr:sp>
    <xdr:clientData/>
  </xdr:twoCellAnchor>
  <xdr:twoCellAnchor>
    <xdr:from>
      <xdr:col>0</xdr:col>
      <xdr:colOff>200025</xdr:colOff>
      <xdr:row>36</xdr:row>
      <xdr:rowOff>114300</xdr:rowOff>
    </xdr:from>
    <xdr:to>
      <xdr:col>0</xdr:col>
      <xdr:colOff>1095375</xdr:colOff>
      <xdr:row>41</xdr:row>
      <xdr:rowOff>76200</xdr:rowOff>
    </xdr:to>
    <xdr:sp macro="" textlink="">
      <xdr:nvSpPr>
        <xdr:cNvPr id="3" name="Estrella: 8 punt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03A82-E44E-45BF-AEB1-1BC2FB83256B}"/>
            </a:ext>
          </a:extLst>
        </xdr:cNvPr>
        <xdr:cNvSpPr/>
      </xdr:nvSpPr>
      <xdr:spPr>
        <a:xfrm>
          <a:off x="200025" y="6296025"/>
          <a:ext cx="895350" cy="9144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2.v</a:t>
          </a:r>
        </a:p>
      </xdr:txBody>
    </xdr:sp>
    <xdr:clientData/>
  </xdr:twoCellAnchor>
  <xdr:twoCellAnchor>
    <xdr:from>
      <xdr:col>10</xdr:col>
      <xdr:colOff>0</xdr:colOff>
      <xdr:row>1</xdr:row>
      <xdr:rowOff>76200</xdr:rowOff>
    </xdr:from>
    <xdr:to>
      <xdr:col>10</xdr:col>
      <xdr:colOff>1066800</xdr:colOff>
      <xdr:row>6</xdr:row>
      <xdr:rowOff>0</xdr:rowOff>
    </xdr:to>
    <xdr:sp macro="" textlink="">
      <xdr:nvSpPr>
        <xdr:cNvPr id="4" name="Estrella: 8 punt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CCA648-42CB-4996-B18D-A220077D3F80}"/>
            </a:ext>
          </a:extLst>
        </xdr:cNvPr>
        <xdr:cNvSpPr/>
      </xdr:nvSpPr>
      <xdr:spPr>
        <a:xfrm>
          <a:off x="9105900" y="371475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3.v</a:t>
          </a:r>
        </a:p>
      </xdr:txBody>
    </xdr:sp>
    <xdr:clientData/>
  </xdr:twoCellAnchor>
  <xdr:twoCellAnchor>
    <xdr:from>
      <xdr:col>10</xdr:col>
      <xdr:colOff>19050</xdr:colOff>
      <xdr:row>36</xdr:row>
      <xdr:rowOff>161925</xdr:rowOff>
    </xdr:from>
    <xdr:to>
      <xdr:col>10</xdr:col>
      <xdr:colOff>1085850</xdr:colOff>
      <xdr:row>41</xdr:row>
      <xdr:rowOff>85725</xdr:rowOff>
    </xdr:to>
    <xdr:sp macro="" textlink="">
      <xdr:nvSpPr>
        <xdr:cNvPr id="5" name="Estrella: 8 punt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6BD7F9-5959-4FC8-84C0-5BECB591DE43}"/>
            </a:ext>
          </a:extLst>
        </xdr:cNvPr>
        <xdr:cNvSpPr/>
      </xdr:nvSpPr>
      <xdr:spPr>
        <a:xfrm>
          <a:off x="9124950" y="6343650"/>
          <a:ext cx="1066800" cy="876300"/>
        </a:xfrm>
        <a:prstGeom prst="star8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2800"/>
            <a:t>4.v</a:t>
          </a:r>
        </a:p>
      </xdr:txBody>
    </xdr:sp>
    <xdr:clientData/>
  </xdr:twoCellAnchor>
  <xdr:twoCellAnchor>
    <xdr:from>
      <xdr:col>4</xdr:col>
      <xdr:colOff>123824</xdr:colOff>
      <xdr:row>4</xdr:row>
      <xdr:rowOff>66675</xdr:rowOff>
    </xdr:from>
    <xdr:to>
      <xdr:col>4</xdr:col>
      <xdr:colOff>457199</xdr:colOff>
      <xdr:row>6</xdr:row>
      <xdr:rowOff>180975</xdr:rowOff>
    </xdr:to>
    <xdr:sp macro="" textlink="">
      <xdr:nvSpPr>
        <xdr:cNvPr id="6" name="Abrir llave 5">
          <a:extLst>
            <a:ext uri="{FF2B5EF4-FFF2-40B4-BE49-F238E27FC236}">
              <a16:creationId xmlns:a16="http://schemas.microsoft.com/office/drawing/2014/main" id="{DADF85B7-6B9F-438B-850E-2931EF5C3B02}"/>
            </a:ext>
          </a:extLst>
        </xdr:cNvPr>
        <xdr:cNvSpPr/>
      </xdr:nvSpPr>
      <xdr:spPr>
        <a:xfrm rot="10800000">
          <a:off x="4257674" y="93345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14</xdr:col>
      <xdr:colOff>123824</xdr:colOff>
      <xdr:row>38</xdr:row>
      <xdr:rowOff>66675</xdr:rowOff>
    </xdr:from>
    <xdr:to>
      <xdr:col>14</xdr:col>
      <xdr:colOff>457199</xdr:colOff>
      <xdr:row>40</xdr:row>
      <xdr:rowOff>180975</xdr:rowOff>
    </xdr:to>
    <xdr:sp macro="" textlink="">
      <xdr:nvSpPr>
        <xdr:cNvPr id="9" name="Abrir llave 8">
          <a:extLst>
            <a:ext uri="{FF2B5EF4-FFF2-40B4-BE49-F238E27FC236}">
              <a16:creationId xmlns:a16="http://schemas.microsoft.com/office/drawing/2014/main" id="{7896F7DA-40F1-4CC5-8300-2D097860FC3D}"/>
            </a:ext>
          </a:extLst>
        </xdr:cNvPr>
        <xdr:cNvSpPr/>
      </xdr:nvSpPr>
      <xdr:spPr>
        <a:xfrm rot="10800000">
          <a:off x="13115924" y="662940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5</xdr:col>
      <xdr:colOff>112243</xdr:colOff>
      <xdr:row>6</xdr:row>
      <xdr:rowOff>47625</xdr:rowOff>
    </xdr:from>
    <xdr:to>
      <xdr:col>7</xdr:col>
      <xdr:colOff>847726</xdr:colOff>
      <xdr:row>10</xdr:row>
      <xdr:rowOff>156134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F2671B-3AAC-4A7D-AF87-F045093C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1443" y="1295400"/>
          <a:ext cx="2526182" cy="870509"/>
        </a:xfrm>
        <a:prstGeom prst="rect">
          <a:avLst/>
        </a:prstGeom>
      </xdr:spPr>
    </xdr:pic>
    <xdr:clientData/>
  </xdr:twoCellAnchor>
  <xdr:twoCellAnchor>
    <xdr:from>
      <xdr:col>4</xdr:col>
      <xdr:colOff>123824</xdr:colOff>
      <xdr:row>37</xdr:row>
      <xdr:rowOff>66675</xdr:rowOff>
    </xdr:from>
    <xdr:to>
      <xdr:col>4</xdr:col>
      <xdr:colOff>457199</xdr:colOff>
      <xdr:row>39</xdr:row>
      <xdr:rowOff>180975</xdr:rowOff>
    </xdr:to>
    <xdr:sp macro="" textlink="">
      <xdr:nvSpPr>
        <xdr:cNvPr id="11" name="Abrir llave 10">
          <a:extLst>
            <a:ext uri="{FF2B5EF4-FFF2-40B4-BE49-F238E27FC236}">
              <a16:creationId xmlns:a16="http://schemas.microsoft.com/office/drawing/2014/main" id="{4F90147D-E745-4B43-AB34-9B0ECF670FD2}"/>
            </a:ext>
          </a:extLst>
        </xdr:cNvPr>
        <xdr:cNvSpPr/>
      </xdr:nvSpPr>
      <xdr:spPr>
        <a:xfrm rot="10800000">
          <a:off x="4257674" y="93345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5</xdr:col>
      <xdr:colOff>106181</xdr:colOff>
      <xdr:row>42</xdr:row>
      <xdr:rowOff>56284</xdr:rowOff>
    </xdr:from>
    <xdr:ext cx="2526182" cy="870509"/>
    <xdr:pic>
      <xdr:nvPicPr>
        <xdr:cNvPr id="12" name="Imagen 11">
          <a:extLst>
            <a:ext uri="{FF2B5EF4-FFF2-40B4-BE49-F238E27FC236}">
              <a16:creationId xmlns:a16="http://schemas.microsoft.com/office/drawing/2014/main" id="{74AEF758-D0CC-4BFB-A3AD-8E8A6A8D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91295" y="9035761"/>
          <a:ext cx="2526182" cy="870509"/>
        </a:xfrm>
        <a:prstGeom prst="rect">
          <a:avLst/>
        </a:prstGeom>
      </xdr:spPr>
    </xdr:pic>
    <xdr:clientData/>
  </xdr:oneCellAnchor>
  <xdr:twoCellAnchor>
    <xdr:from>
      <xdr:col>14</xdr:col>
      <xdr:colOff>123824</xdr:colOff>
      <xdr:row>38</xdr:row>
      <xdr:rowOff>66675</xdr:rowOff>
    </xdr:from>
    <xdr:to>
      <xdr:col>14</xdr:col>
      <xdr:colOff>457199</xdr:colOff>
      <xdr:row>40</xdr:row>
      <xdr:rowOff>180975</xdr:rowOff>
    </xdr:to>
    <xdr:sp macro="" textlink="">
      <xdr:nvSpPr>
        <xdr:cNvPr id="13" name="Abrir llave 12">
          <a:extLst>
            <a:ext uri="{FF2B5EF4-FFF2-40B4-BE49-F238E27FC236}">
              <a16:creationId xmlns:a16="http://schemas.microsoft.com/office/drawing/2014/main" id="{65B28F7F-9830-4CF8-BC4B-4C775839CE6B}"/>
            </a:ext>
          </a:extLst>
        </xdr:cNvPr>
        <xdr:cNvSpPr/>
      </xdr:nvSpPr>
      <xdr:spPr>
        <a:xfrm rot="10800000">
          <a:off x="4257674" y="735330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15</xdr:col>
      <xdr:colOff>600075</xdr:colOff>
      <xdr:row>43</xdr:row>
      <xdr:rowOff>1</xdr:rowOff>
    </xdr:from>
    <xdr:to>
      <xdr:col>18</xdr:col>
      <xdr:colOff>233795</xdr:colOff>
      <xdr:row>46</xdr:row>
      <xdr:rowOff>180801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1685859-B20E-4178-A1EB-40BA1E116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54175" y="8239126"/>
          <a:ext cx="2066925" cy="752300"/>
        </a:xfrm>
        <a:prstGeom prst="rect">
          <a:avLst/>
        </a:prstGeom>
      </xdr:spPr>
    </xdr:pic>
    <xdr:clientData/>
  </xdr:twoCellAnchor>
  <xdr:twoCellAnchor>
    <xdr:from>
      <xdr:col>14</xdr:col>
      <xdr:colOff>123824</xdr:colOff>
      <xdr:row>2</xdr:row>
      <xdr:rowOff>66675</xdr:rowOff>
    </xdr:from>
    <xdr:to>
      <xdr:col>14</xdr:col>
      <xdr:colOff>457199</xdr:colOff>
      <xdr:row>4</xdr:row>
      <xdr:rowOff>180975</xdr:rowOff>
    </xdr:to>
    <xdr:sp macro="" textlink="">
      <xdr:nvSpPr>
        <xdr:cNvPr id="18" name="Abrir llave 17">
          <a:extLst>
            <a:ext uri="{FF2B5EF4-FFF2-40B4-BE49-F238E27FC236}">
              <a16:creationId xmlns:a16="http://schemas.microsoft.com/office/drawing/2014/main" id="{EC3EFE4B-6C1A-46EC-BF4C-239B5B76B27F}"/>
            </a:ext>
          </a:extLst>
        </xdr:cNvPr>
        <xdr:cNvSpPr/>
      </xdr:nvSpPr>
      <xdr:spPr>
        <a:xfrm rot="10800000">
          <a:off x="13115924" y="754380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14</xdr:col>
      <xdr:colOff>123824</xdr:colOff>
      <xdr:row>2</xdr:row>
      <xdr:rowOff>66675</xdr:rowOff>
    </xdr:from>
    <xdr:to>
      <xdr:col>14</xdr:col>
      <xdr:colOff>457199</xdr:colOff>
      <xdr:row>4</xdr:row>
      <xdr:rowOff>180975</xdr:rowOff>
    </xdr:to>
    <xdr:sp macro="" textlink="">
      <xdr:nvSpPr>
        <xdr:cNvPr id="19" name="Abrir llave 18">
          <a:extLst>
            <a:ext uri="{FF2B5EF4-FFF2-40B4-BE49-F238E27FC236}">
              <a16:creationId xmlns:a16="http://schemas.microsoft.com/office/drawing/2014/main" id="{086097D0-F948-4B2B-8495-AA82EDB283BE}"/>
            </a:ext>
          </a:extLst>
        </xdr:cNvPr>
        <xdr:cNvSpPr/>
      </xdr:nvSpPr>
      <xdr:spPr>
        <a:xfrm rot="10800000">
          <a:off x="13115924" y="7543800"/>
          <a:ext cx="333375" cy="495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15</xdr:col>
      <xdr:colOff>161925</xdr:colOff>
      <xdr:row>6</xdr:row>
      <xdr:rowOff>114301</xdr:rowOff>
    </xdr:from>
    <xdr:ext cx="2066925" cy="752300"/>
    <xdr:pic>
      <xdr:nvPicPr>
        <xdr:cNvPr id="20" name="Imagen 19">
          <a:extLst>
            <a:ext uri="{FF2B5EF4-FFF2-40B4-BE49-F238E27FC236}">
              <a16:creationId xmlns:a16="http://schemas.microsoft.com/office/drawing/2014/main" id="{9DA3EA71-DD53-4030-B7E0-B145AA59E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16025" y="1362076"/>
          <a:ext cx="2066925" cy="752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4FFD-3058-4F54-88EA-965EDE748CC1}">
  <dimension ref="A7:N21"/>
  <sheetViews>
    <sheetView showGridLines="0" topLeftCell="A7" zoomScale="160" zoomScaleNormal="160" workbookViewId="0">
      <selection activeCell="A20" sqref="A20"/>
    </sheetView>
  </sheetViews>
  <sheetFormatPr baseColWidth="10" defaultRowHeight="14.5" outlineLevelCol="1" x14ac:dyDescent="0.35"/>
  <cols>
    <col min="1" max="1" width="32" customWidth="1"/>
    <col min="3" max="3" width="15.1796875" customWidth="1"/>
    <col min="4" max="8" width="0" hidden="1" customWidth="1" outlineLevel="1"/>
    <col min="9" max="9" width="11.453125" collapsed="1"/>
  </cols>
  <sheetData>
    <row r="7" spans="1:14" x14ac:dyDescent="0.35">
      <c r="A7" s="35" t="s">
        <v>34</v>
      </c>
      <c r="C7" s="36"/>
      <c r="K7" s="36"/>
    </row>
    <row r="8" spans="1:14" x14ac:dyDescent="0.35">
      <c r="B8" s="20"/>
      <c r="C8" s="20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5">
      <c r="A9" s="3"/>
      <c r="B9" s="30">
        <v>2020</v>
      </c>
      <c r="C9" s="30" t="s">
        <v>26</v>
      </c>
      <c r="D9" s="31">
        <v>44378</v>
      </c>
      <c r="E9" s="31">
        <v>44409</v>
      </c>
      <c r="F9" s="31">
        <v>44440</v>
      </c>
      <c r="G9" s="31">
        <v>44470</v>
      </c>
      <c r="H9" s="31">
        <v>44501</v>
      </c>
      <c r="I9" s="31">
        <v>44531</v>
      </c>
      <c r="J9" s="30">
        <v>2022</v>
      </c>
      <c r="K9" s="30">
        <v>2023</v>
      </c>
      <c r="L9" s="30">
        <v>2024</v>
      </c>
      <c r="M9" s="30">
        <v>2025</v>
      </c>
      <c r="N9" s="30">
        <v>2026</v>
      </c>
    </row>
    <row r="10" spans="1:14" x14ac:dyDescent="0.35">
      <c r="A10" s="3" t="s">
        <v>27</v>
      </c>
      <c r="B10" s="29">
        <v>5.7986666666666659E-2</v>
      </c>
      <c r="C10" s="29">
        <v>0.06</v>
      </c>
      <c r="D10" s="29">
        <v>6.25E-2</v>
      </c>
      <c r="E10" s="29">
        <v>6.4000000000000001E-2</v>
      </c>
      <c r="F10" s="29">
        <v>6.5500000000000003E-2</v>
      </c>
      <c r="G10" s="29">
        <v>6.7000000000000004E-2</v>
      </c>
      <c r="H10" s="29">
        <v>6.8500000000000005E-2</v>
      </c>
      <c r="I10" s="29">
        <v>6.9000000000000006E-2</v>
      </c>
      <c r="J10" s="21">
        <v>0.08</v>
      </c>
      <c r="K10" s="21">
        <v>0.08</v>
      </c>
      <c r="L10" s="21">
        <v>0.08</v>
      </c>
      <c r="M10" s="21">
        <v>0.08</v>
      </c>
      <c r="N10" s="21">
        <v>0.08</v>
      </c>
    </row>
    <row r="11" spans="1:1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3"/>
      <c r="B12" s="2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6" x14ac:dyDescent="0.45">
      <c r="A13" s="23" t="s">
        <v>28</v>
      </c>
      <c r="B13" s="24">
        <v>0.03</v>
      </c>
      <c r="C13" s="3" t="s">
        <v>29</v>
      </c>
      <c r="D13" s="25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6" x14ac:dyDescent="0.45">
      <c r="A14" s="23" t="s">
        <v>30</v>
      </c>
      <c r="B14" s="24">
        <v>0.03</v>
      </c>
      <c r="C14" s="3" t="s">
        <v>36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6" x14ac:dyDescent="0.45">
      <c r="A15" s="23" t="s">
        <v>35</v>
      </c>
      <c r="B15" s="24">
        <v>0.04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5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5">
      <c r="A19" s="1" t="s">
        <v>31</v>
      </c>
      <c r="B19" s="30">
        <v>2020</v>
      </c>
      <c r="C19" s="61">
        <v>2021</v>
      </c>
      <c r="D19" s="61"/>
      <c r="E19" s="61"/>
      <c r="F19" s="61"/>
      <c r="G19" s="61"/>
      <c r="H19" s="61"/>
      <c r="I19" s="61"/>
      <c r="J19" s="30">
        <v>2022</v>
      </c>
      <c r="K19" s="30">
        <v>2023</v>
      </c>
      <c r="L19" s="30">
        <v>2024</v>
      </c>
      <c r="M19" s="30">
        <v>2025</v>
      </c>
      <c r="N19" s="30">
        <v>2026</v>
      </c>
    </row>
    <row r="20" spans="1:14" ht="16" x14ac:dyDescent="0.45">
      <c r="A20" s="33" t="s">
        <v>32</v>
      </c>
      <c r="B20" s="32">
        <v>0</v>
      </c>
      <c r="C20" s="32">
        <v>0</v>
      </c>
      <c r="D20" s="3"/>
      <c r="E20" s="3"/>
      <c r="F20" s="3"/>
      <c r="G20" s="3"/>
      <c r="H20" s="3"/>
      <c r="I20" s="26"/>
      <c r="J20" s="32">
        <v>5.0000000000000001E-4</v>
      </c>
      <c r="K20" s="32">
        <v>5.0000000000000001E-4</v>
      </c>
      <c r="L20" s="32">
        <v>5.0000000000000001E-4</v>
      </c>
      <c r="M20" s="32">
        <v>5.0000000000000001E-4</v>
      </c>
      <c r="N20" s="32">
        <v>5.0000000000000001E-4</v>
      </c>
    </row>
    <row r="21" spans="1:14" ht="32" x14ac:dyDescent="0.45">
      <c r="A21" s="34" t="s">
        <v>33</v>
      </c>
      <c r="B21" s="27">
        <v>0</v>
      </c>
      <c r="C21" s="27">
        <v>0</v>
      </c>
      <c r="D21" s="3"/>
      <c r="E21" s="3"/>
      <c r="F21" s="3"/>
      <c r="G21" s="3"/>
      <c r="H21" s="3"/>
      <c r="I21" s="28"/>
      <c r="J21" s="27">
        <v>0.05</v>
      </c>
      <c r="K21" s="27">
        <v>0.05</v>
      </c>
      <c r="L21" s="27">
        <v>0.05</v>
      </c>
      <c r="M21" s="27">
        <v>0.05</v>
      </c>
      <c r="N21" s="27">
        <v>0.05</v>
      </c>
    </row>
  </sheetData>
  <mergeCells count="1">
    <mergeCell ref="C19:I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9876-1480-4BFD-86D7-B4B7F4B526CF}">
  <dimension ref="A1:R58"/>
  <sheetViews>
    <sheetView showGridLines="0" topLeftCell="C37" zoomScale="80" zoomScaleNormal="80" workbookViewId="0">
      <selection activeCell="K39" sqref="K39:R58"/>
    </sheetView>
  </sheetViews>
  <sheetFormatPr baseColWidth="10" defaultRowHeight="14.5" x14ac:dyDescent="0.35"/>
  <cols>
    <col min="1" max="1" width="24" customWidth="1"/>
    <col min="2" max="2" width="11.81640625" customWidth="1"/>
    <col min="3" max="3" width="13.1796875" customWidth="1"/>
    <col min="4" max="4" width="13" customWidth="1"/>
    <col min="5" max="5" width="13.453125" customWidth="1"/>
    <col min="6" max="6" width="13.1796875" customWidth="1"/>
    <col min="7" max="7" width="13.7265625" customWidth="1"/>
    <col min="11" max="11" width="24" customWidth="1"/>
  </cols>
  <sheetData>
    <row r="1" spans="1:18" ht="23.5" x14ac:dyDescent="0.55000000000000004">
      <c r="A1" s="19" t="s">
        <v>0</v>
      </c>
    </row>
    <row r="2" spans="1:18" x14ac:dyDescent="0.35">
      <c r="A2" s="35" t="s">
        <v>38</v>
      </c>
    </row>
    <row r="5" spans="1:18" x14ac:dyDescent="0.35">
      <c r="B5" t="s">
        <v>13</v>
      </c>
      <c r="L5" t="s">
        <v>20</v>
      </c>
    </row>
    <row r="6" spans="1:18" x14ac:dyDescent="0.35">
      <c r="C6" t="s">
        <v>14</v>
      </c>
      <c r="D6" s="13">
        <f>100500000/1000000</f>
        <v>100.5</v>
      </c>
      <c r="M6" t="s">
        <v>14</v>
      </c>
      <c r="N6" s="13">
        <f>100500000/1000000</f>
        <v>100.5</v>
      </c>
    </row>
    <row r="7" spans="1:18" x14ac:dyDescent="0.35">
      <c r="C7" t="s">
        <v>15</v>
      </c>
      <c r="D7" s="13">
        <f>550500000/1000000</f>
        <v>550.5</v>
      </c>
      <c r="F7" s="17">
        <f>+D6+D7+D8</f>
        <v>751.5</v>
      </c>
      <c r="M7" t="s">
        <v>15</v>
      </c>
      <c r="N7" s="13">
        <f>550500000/1000000</f>
        <v>550.5</v>
      </c>
      <c r="P7" s="17">
        <f>+N6+N7+N8</f>
        <v>751.5</v>
      </c>
    </row>
    <row r="8" spans="1:18" x14ac:dyDescent="0.35">
      <c r="C8" t="s">
        <v>16</v>
      </c>
      <c r="D8" s="13">
        <f>100500000/1000000</f>
        <v>100.5</v>
      </c>
      <c r="M8" t="s">
        <v>16</v>
      </c>
      <c r="N8" s="13">
        <f>100500000/1000000</f>
        <v>100.5</v>
      </c>
    </row>
    <row r="10" spans="1:18" ht="14" customHeight="1" x14ac:dyDescent="0.35">
      <c r="A10" s="46" t="s">
        <v>1</v>
      </c>
      <c r="B10" s="12">
        <v>2020</v>
      </c>
      <c r="C10" s="12">
        <v>2021</v>
      </c>
      <c r="D10" s="12">
        <v>2022</v>
      </c>
      <c r="E10" s="12">
        <v>2023</v>
      </c>
      <c r="F10" s="12">
        <v>2024</v>
      </c>
      <c r="G10" s="12">
        <v>2025</v>
      </c>
      <c r="H10" s="12">
        <v>2026</v>
      </c>
      <c r="K10" s="1" t="s">
        <v>1</v>
      </c>
      <c r="L10" s="12">
        <v>2020</v>
      </c>
      <c r="M10" s="12">
        <v>2021</v>
      </c>
      <c r="N10" s="12">
        <v>2022</v>
      </c>
      <c r="O10" s="12">
        <v>2023</v>
      </c>
      <c r="P10" s="12">
        <v>2024</v>
      </c>
      <c r="Q10" s="12">
        <v>2025</v>
      </c>
      <c r="R10" s="12">
        <v>2026</v>
      </c>
    </row>
    <row r="11" spans="1:18" ht="10.5" customHeight="1" x14ac:dyDescent="0.35">
      <c r="A11" s="14" t="s">
        <v>12</v>
      </c>
      <c r="B11" s="2"/>
      <c r="C11" s="2"/>
      <c r="D11" s="2"/>
      <c r="E11" s="2"/>
      <c r="F11" s="2"/>
      <c r="G11" s="2"/>
      <c r="H11" s="2"/>
      <c r="K11" s="14" t="s">
        <v>12</v>
      </c>
      <c r="L11" s="2"/>
      <c r="M11" s="2"/>
      <c r="N11" s="2"/>
      <c r="O11" s="2"/>
      <c r="P11" s="2"/>
      <c r="Q11" s="2"/>
      <c r="R11" s="2"/>
    </row>
    <row r="12" spans="1:18" ht="9" customHeight="1" x14ac:dyDescent="0.35">
      <c r="A12" s="3"/>
      <c r="C12" s="3"/>
      <c r="D12" s="3"/>
      <c r="E12" s="3"/>
      <c r="F12" s="3"/>
      <c r="G12" s="3"/>
      <c r="H12" s="3"/>
      <c r="K12" s="3"/>
      <c r="M12" s="3"/>
      <c r="N12" s="3"/>
      <c r="O12" s="3"/>
      <c r="P12" s="3"/>
      <c r="Q12" s="3"/>
      <c r="R12" s="3"/>
    </row>
    <row r="13" spans="1:18" ht="23.5" customHeight="1" x14ac:dyDescent="0.35">
      <c r="A13" s="11" t="s">
        <v>2</v>
      </c>
      <c r="B13" s="4">
        <v>2974.7903449999999</v>
      </c>
      <c r="C13" s="4">
        <v>2223.2903449999999</v>
      </c>
      <c r="D13" s="5">
        <v>3622.8624947235012</v>
      </c>
      <c r="E13" s="5">
        <v>5088.8281251275384</v>
      </c>
      <c r="F13" s="5">
        <v>6659.9467298214377</v>
      </c>
      <c r="G13" s="5">
        <v>8343.3816097651361</v>
      </c>
      <c r="H13" s="5">
        <v>10146.04620662804</v>
      </c>
      <c r="K13" s="11" t="s">
        <v>2</v>
      </c>
      <c r="L13" s="4">
        <v>2974.7903449999999</v>
      </c>
      <c r="M13" s="4">
        <v>2723.2903449999999</v>
      </c>
      <c r="N13" s="5">
        <v>3872.8624947235012</v>
      </c>
      <c r="O13" s="5">
        <v>5094.8956751275391</v>
      </c>
      <c r="P13" s="5">
        <v>6673.7186438214376</v>
      </c>
      <c r="Q13" s="5">
        <v>8366.625646885137</v>
      </c>
      <c r="R13" s="5">
        <v>10180.671546717642</v>
      </c>
    </row>
    <row r="14" spans="1:18" x14ac:dyDescent="0.35">
      <c r="A14" s="6" t="s">
        <v>3</v>
      </c>
      <c r="B14" s="7">
        <v>3112.4915353563979</v>
      </c>
      <c r="C14" s="7">
        <v>2280.6373557614834</v>
      </c>
      <c r="D14" s="7">
        <v>3645.9627453428261</v>
      </c>
      <c r="E14" s="7">
        <v>5111.9283757468629</v>
      </c>
      <c r="F14" s="7">
        <v>6683.0469804407621</v>
      </c>
      <c r="G14" s="7">
        <v>8366.4818603844615</v>
      </c>
      <c r="H14" s="7">
        <v>10169.146457247365</v>
      </c>
      <c r="K14" s="6" t="s">
        <v>3</v>
      </c>
      <c r="L14" s="7">
        <v>3112.4915353563979</v>
      </c>
      <c r="M14" s="7">
        <v>2815.1373557614834</v>
      </c>
      <c r="N14" s="7">
        <v>3953.5332453428259</v>
      </c>
      <c r="O14" s="7">
        <v>5175.5664257468643</v>
      </c>
      <c r="P14" s="7">
        <v>6754.3893944407637</v>
      </c>
      <c r="Q14" s="7">
        <v>8447.296397504464</v>
      </c>
      <c r="R14" s="7">
        <v>10261.342297336967</v>
      </c>
    </row>
    <row r="15" spans="1:18" x14ac:dyDescent="0.35">
      <c r="A15" s="3"/>
      <c r="B15" s="4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K15" s="3"/>
      <c r="L15" s="4"/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35">
      <c r="A16" s="6" t="s">
        <v>4</v>
      </c>
      <c r="B16" s="7">
        <v>2823</v>
      </c>
      <c r="C16" s="7">
        <v>2071.5</v>
      </c>
      <c r="D16" s="7">
        <v>3471.0721497235013</v>
      </c>
      <c r="E16" s="7">
        <v>4590.7298695023019</v>
      </c>
      <c r="F16" s="7">
        <v>5290.5159443640532</v>
      </c>
      <c r="G16" s="7">
        <v>5570.430374308753</v>
      </c>
      <c r="H16" s="7">
        <v>5570.430374308753</v>
      </c>
      <c r="K16" s="6" t="s">
        <v>4</v>
      </c>
      <c r="L16" s="7">
        <v>2823</v>
      </c>
      <c r="M16" s="7">
        <v>2571.5</v>
      </c>
      <c r="N16" s="7">
        <v>3721.0721497235013</v>
      </c>
      <c r="O16" s="7">
        <v>4590.7298695023019</v>
      </c>
      <c r="P16" s="7">
        <v>5290.5159443640532</v>
      </c>
      <c r="Q16" s="7">
        <v>5570.430374308753</v>
      </c>
      <c r="R16" s="7">
        <v>5570.430374308753</v>
      </c>
    </row>
    <row r="17" spans="1:18" x14ac:dyDescent="0.35">
      <c r="A17" s="3" t="s">
        <v>5</v>
      </c>
      <c r="B17" s="4">
        <v>61.258491390000003</v>
      </c>
      <c r="C17" s="4">
        <v>257.68135405339882</v>
      </c>
      <c r="D17" s="4">
        <v>209.13735622848404</v>
      </c>
      <c r="E17" s="4">
        <v>174.89059608632559</v>
      </c>
      <c r="F17" s="4">
        <v>521.19850671156212</v>
      </c>
      <c r="G17" s="4">
        <v>1392.5310365437106</v>
      </c>
      <c r="H17" s="4">
        <v>2796.0514865427094</v>
      </c>
      <c r="K17" s="3" t="s">
        <v>5</v>
      </c>
      <c r="L17" s="4">
        <v>61.258491390000003</v>
      </c>
      <c r="M17" s="4">
        <v>257.68135405339882</v>
      </c>
      <c r="N17" s="4">
        <v>243.63735622848404</v>
      </c>
      <c r="O17" s="4">
        <v>232.4610960863256</v>
      </c>
      <c r="P17" s="4">
        <v>584.83655671156214</v>
      </c>
      <c r="Q17" s="4">
        <v>1463.8734505437105</v>
      </c>
      <c r="R17" s="4">
        <v>2876.8660236627093</v>
      </c>
    </row>
    <row r="18" spans="1:18" ht="10" customHeight="1" x14ac:dyDescent="0.35">
      <c r="A18" s="3"/>
      <c r="B18" s="4"/>
      <c r="C18" s="4"/>
      <c r="D18" s="4"/>
      <c r="E18" s="4"/>
      <c r="F18" s="4"/>
      <c r="G18" s="4"/>
      <c r="H18" s="4"/>
      <c r="K18" s="3"/>
      <c r="L18" s="4"/>
      <c r="M18" s="4"/>
      <c r="N18" s="4"/>
      <c r="O18" s="4"/>
      <c r="P18" s="4"/>
      <c r="Q18" s="4"/>
      <c r="R18" s="4"/>
    </row>
    <row r="19" spans="1:18" ht="10" customHeight="1" x14ac:dyDescent="0.35">
      <c r="A19" s="3"/>
      <c r="C19" s="4"/>
      <c r="D19" s="4"/>
      <c r="E19" s="4"/>
      <c r="F19" s="4"/>
      <c r="G19" s="4"/>
      <c r="H19" s="4"/>
      <c r="K19" s="3"/>
      <c r="M19" s="4"/>
      <c r="N19" s="4"/>
      <c r="O19" s="4"/>
      <c r="P19" s="4"/>
      <c r="Q19" s="4"/>
      <c r="R19" s="4"/>
    </row>
    <row r="20" spans="1:18" ht="10" customHeight="1" x14ac:dyDescent="0.35">
      <c r="A20" s="3"/>
      <c r="C20" s="4"/>
      <c r="D20" s="4"/>
      <c r="E20" s="4"/>
      <c r="F20" s="4"/>
      <c r="G20" s="4"/>
      <c r="H20" s="4"/>
      <c r="K20" s="3"/>
      <c r="M20" s="4"/>
      <c r="N20" s="4"/>
      <c r="O20" s="4"/>
      <c r="P20" s="4"/>
      <c r="Q20" s="4"/>
      <c r="R20" s="4"/>
    </row>
    <row r="21" spans="1:18" ht="15.5" x14ac:dyDescent="0.35">
      <c r="A21" s="46" t="s">
        <v>7</v>
      </c>
      <c r="C21" s="4"/>
      <c r="D21" s="4"/>
      <c r="E21" s="4"/>
      <c r="F21" s="4"/>
      <c r="G21" s="4"/>
      <c r="H21" s="4"/>
      <c r="K21" s="1" t="s">
        <v>7</v>
      </c>
      <c r="M21" s="4"/>
      <c r="N21" s="4"/>
      <c r="O21" s="4"/>
      <c r="P21" s="4"/>
      <c r="Q21" s="4"/>
      <c r="R21" s="4"/>
    </row>
    <row r="22" spans="1:18" ht="5" customHeight="1" x14ac:dyDescent="0.35">
      <c r="A22" s="3"/>
      <c r="C22" s="4"/>
      <c r="D22" s="4"/>
      <c r="E22" s="4"/>
      <c r="F22" s="4"/>
      <c r="G22" s="4"/>
      <c r="H22" s="4"/>
      <c r="K22" s="3"/>
      <c r="M22" s="4"/>
      <c r="N22" s="4"/>
      <c r="O22" s="4"/>
      <c r="P22" s="4"/>
      <c r="Q22" s="4"/>
      <c r="R22" s="4"/>
    </row>
    <row r="23" spans="1:18" x14ac:dyDescent="0.35">
      <c r="A23" s="3" t="s">
        <v>8</v>
      </c>
      <c r="B23" s="4">
        <v>344.38471847639818</v>
      </c>
      <c r="C23" s="4">
        <v>184.0285565198852</v>
      </c>
      <c r="D23" s="4">
        <v>1632.4131822613426</v>
      </c>
      <c r="E23" s="4">
        <v>1744.1234177352374</v>
      </c>
      <c r="F23" s="4">
        <v>1861.1756694063467</v>
      </c>
      <c r="G23" s="4">
        <v>1986.6401590206451</v>
      </c>
      <c r="H23" s="4">
        <v>2121.0899506549276</v>
      </c>
      <c r="K23" s="3" t="s">
        <v>8</v>
      </c>
      <c r="L23" s="4">
        <v>344.38471847639818</v>
      </c>
      <c r="M23" s="4">
        <v>218.5285565198852</v>
      </c>
      <c r="N23" s="4">
        <v>1655.4836822613424</v>
      </c>
      <c r="O23" s="4">
        <v>1750.1909677352373</v>
      </c>
      <c r="P23" s="4">
        <v>1868.8800334063469</v>
      </c>
      <c r="Q23" s="4">
        <v>1996.112282140645</v>
      </c>
      <c r="R23" s="4">
        <v>2132.4712536245274</v>
      </c>
    </row>
    <row r="24" spans="1:18" x14ac:dyDescent="0.35">
      <c r="A24" s="3" t="s">
        <v>9</v>
      </c>
      <c r="B24" s="4">
        <v>281.65923290000006</v>
      </c>
      <c r="C24" s="4">
        <v>232.37126114480003</v>
      </c>
      <c r="D24" s="4">
        <v>266.68520627999999</v>
      </c>
      <c r="E24" s="4">
        <v>277.3526145312</v>
      </c>
      <c r="F24" s="4">
        <v>288.44671911244797</v>
      </c>
      <c r="G24" s="4">
        <v>299.98458787694597</v>
      </c>
      <c r="H24" s="4">
        <v>311.98397139202382</v>
      </c>
      <c r="K24" s="3" t="s">
        <v>9</v>
      </c>
      <c r="L24" s="4">
        <v>281.65923290000006</v>
      </c>
      <c r="M24" s="4">
        <v>232.37126114480003</v>
      </c>
      <c r="N24" s="4">
        <v>266.68520627999999</v>
      </c>
      <c r="O24" s="4">
        <v>277.3526145312</v>
      </c>
      <c r="P24" s="4">
        <v>288.44671911244797</v>
      </c>
      <c r="Q24" s="4">
        <v>299.98458787694597</v>
      </c>
      <c r="R24" s="4">
        <v>311.98397139202382</v>
      </c>
    </row>
    <row r="25" spans="1:18" ht="15" thickBot="1" x14ac:dyDescent="0.4">
      <c r="A25" s="9" t="s">
        <v>10</v>
      </c>
      <c r="B25" s="10">
        <v>59.958203506398142</v>
      </c>
      <c r="C25" s="10">
        <v>-48.543997824914811</v>
      </c>
      <c r="D25" s="10">
        <v>-34.24676014215845</v>
      </c>
      <c r="E25" s="10">
        <v>346.30791062523656</v>
      </c>
      <c r="F25" s="10">
        <v>871.33252983214834</v>
      </c>
      <c r="G25" s="10">
        <v>1403.5204499989991</v>
      </c>
      <c r="H25" s="10">
        <v>1802.6645968629039</v>
      </c>
      <c r="K25" s="9" t="s">
        <v>10</v>
      </c>
      <c r="L25" s="10">
        <v>59.958203506398142</v>
      </c>
      <c r="M25" s="10">
        <v>-14.043997824914813</v>
      </c>
      <c r="N25" s="10">
        <v>-11.17626014215845</v>
      </c>
      <c r="O25" s="10">
        <v>352.3754606252366</v>
      </c>
      <c r="P25" s="10">
        <v>879.03689383214828</v>
      </c>
      <c r="Q25" s="10">
        <v>1412.992573118999</v>
      </c>
      <c r="R25" s="10">
        <v>1814.0458998325037</v>
      </c>
    </row>
    <row r="26" spans="1:18" ht="4.5" customHeight="1" thickTop="1" x14ac:dyDescent="0.35">
      <c r="A26" s="3"/>
      <c r="C26" s="3"/>
      <c r="D26" s="3"/>
      <c r="E26" s="3"/>
      <c r="F26" s="3"/>
      <c r="G26" s="3"/>
      <c r="H26" s="3"/>
    </row>
    <row r="27" spans="1:18" x14ac:dyDescent="0.35">
      <c r="A27" s="3" t="s">
        <v>18</v>
      </c>
      <c r="B27" s="18">
        <v>0</v>
      </c>
      <c r="C27" s="3">
        <v>751.5</v>
      </c>
      <c r="D27" s="3"/>
      <c r="E27" s="3"/>
      <c r="F27" s="3"/>
      <c r="G27" s="3"/>
      <c r="H27" s="3"/>
      <c r="K27" s="3" t="s">
        <v>18</v>
      </c>
      <c r="L27" s="18">
        <v>0</v>
      </c>
      <c r="M27" s="18">
        <v>251.5</v>
      </c>
      <c r="N27" s="18">
        <v>250</v>
      </c>
      <c r="O27" s="18">
        <v>250</v>
      </c>
    </row>
    <row r="28" spans="1:18" ht="7.5" customHeight="1" x14ac:dyDescent="0.35">
      <c r="A28" s="3"/>
      <c r="C28" s="3"/>
      <c r="D28" s="3"/>
      <c r="E28" s="3"/>
      <c r="F28" s="3"/>
      <c r="G28" s="3"/>
      <c r="H28" s="3"/>
    </row>
    <row r="29" spans="1:18" ht="27" customHeight="1" x14ac:dyDescent="0.35">
      <c r="A29" s="15" t="s">
        <v>11</v>
      </c>
      <c r="B29" s="16">
        <f t="shared" ref="B29:H29" si="0">+B16+B17+B25</f>
        <v>2944.2166948963982</v>
      </c>
      <c r="C29" s="16">
        <f t="shared" si="0"/>
        <v>2280.6373562284844</v>
      </c>
      <c r="D29" s="16">
        <f t="shared" si="0"/>
        <v>3645.9627458098266</v>
      </c>
      <c r="E29" s="16">
        <f t="shared" si="0"/>
        <v>5111.9283762138639</v>
      </c>
      <c r="F29" s="16">
        <f t="shared" si="0"/>
        <v>6683.046980907764</v>
      </c>
      <c r="G29" s="16">
        <f t="shared" si="0"/>
        <v>8366.4818608514634</v>
      </c>
      <c r="H29" s="16">
        <f t="shared" si="0"/>
        <v>10169.146457714365</v>
      </c>
      <c r="K29" s="15" t="s">
        <v>11</v>
      </c>
      <c r="L29" s="16">
        <f t="shared" ref="L29:R29" si="1">+L16+L17+L25</f>
        <v>2944.2166948963982</v>
      </c>
      <c r="M29" s="16">
        <f t="shared" si="1"/>
        <v>2815.1373562284844</v>
      </c>
      <c r="N29" s="16">
        <f t="shared" si="1"/>
        <v>3953.5332458098269</v>
      </c>
      <c r="O29" s="16">
        <f t="shared" si="1"/>
        <v>5175.5664262138644</v>
      </c>
      <c r="P29" s="16">
        <f t="shared" si="1"/>
        <v>6754.3893949077637</v>
      </c>
      <c r="Q29" s="16">
        <f t="shared" si="1"/>
        <v>8447.2963979714623</v>
      </c>
      <c r="R29" s="16">
        <f t="shared" si="1"/>
        <v>10261.342297803965</v>
      </c>
    </row>
    <row r="33" spans="1:18" x14ac:dyDescent="0.35">
      <c r="B33" t="s">
        <v>17</v>
      </c>
      <c r="L33" t="s">
        <v>19</v>
      </c>
    </row>
    <row r="34" spans="1:18" x14ac:dyDescent="0.35">
      <c r="C34" t="s">
        <v>14</v>
      </c>
      <c r="D34" s="13">
        <f>100500000/1000000</f>
        <v>100.5</v>
      </c>
      <c r="M34" t="s">
        <v>14</v>
      </c>
      <c r="N34" s="13">
        <f>100500000/1000000</f>
        <v>100.5</v>
      </c>
    </row>
    <row r="35" spans="1:18" x14ac:dyDescent="0.35">
      <c r="C35" t="s">
        <v>15</v>
      </c>
      <c r="D35" s="13">
        <f>550500000/1000000</f>
        <v>550.5</v>
      </c>
      <c r="F35" s="17">
        <f>+D34+D35+D36</f>
        <v>751.5</v>
      </c>
      <c r="M35" t="s">
        <v>15</v>
      </c>
      <c r="N35" s="13">
        <f>550500000/1000000</f>
        <v>550.5</v>
      </c>
      <c r="P35" s="17">
        <f>+N34+N35+N36</f>
        <v>751.5</v>
      </c>
    </row>
    <row r="36" spans="1:18" x14ac:dyDescent="0.35">
      <c r="C36" t="s">
        <v>16</v>
      </c>
      <c r="D36" s="13">
        <f>100500000/1000000</f>
        <v>100.5</v>
      </c>
      <c r="M36" t="s">
        <v>16</v>
      </c>
      <c r="N36" s="13">
        <f>100500000/1000000</f>
        <v>100.5</v>
      </c>
    </row>
    <row r="39" spans="1:18" ht="15.5" x14ac:dyDescent="0.35">
      <c r="A39" s="46" t="s">
        <v>1</v>
      </c>
      <c r="B39" s="12">
        <v>2020</v>
      </c>
      <c r="C39" s="12">
        <v>2021</v>
      </c>
      <c r="D39" s="12">
        <v>2022</v>
      </c>
      <c r="E39" s="12">
        <v>2023</v>
      </c>
      <c r="F39" s="12">
        <v>2024</v>
      </c>
      <c r="G39" s="12">
        <v>2025</v>
      </c>
      <c r="H39" s="12">
        <v>2026</v>
      </c>
      <c r="K39" s="46" t="s">
        <v>1</v>
      </c>
      <c r="L39" s="12">
        <v>2020</v>
      </c>
      <c r="M39" s="12">
        <v>2021</v>
      </c>
      <c r="N39" s="12">
        <v>2022</v>
      </c>
      <c r="O39" s="12">
        <v>2023</v>
      </c>
      <c r="P39" s="12">
        <v>2024</v>
      </c>
      <c r="Q39" s="12">
        <v>2025</v>
      </c>
      <c r="R39" s="12">
        <v>2026</v>
      </c>
    </row>
    <row r="40" spans="1:18" x14ac:dyDescent="0.35">
      <c r="A40" s="14" t="s">
        <v>12</v>
      </c>
      <c r="B40" s="2"/>
      <c r="C40" s="2"/>
      <c r="D40" s="2"/>
      <c r="E40" s="2"/>
      <c r="F40" s="2"/>
      <c r="G40" s="2"/>
      <c r="H40" s="2"/>
      <c r="K40" s="14" t="s">
        <v>12</v>
      </c>
      <c r="L40" s="2"/>
      <c r="M40" s="2"/>
      <c r="N40" s="2"/>
      <c r="O40" s="2"/>
      <c r="P40" s="2"/>
      <c r="Q40" s="2"/>
      <c r="R40" s="2"/>
    </row>
    <row r="41" spans="1:18" ht="4.5" customHeight="1" x14ac:dyDescent="0.35">
      <c r="A41" s="3"/>
      <c r="C41" s="3"/>
      <c r="D41" s="3"/>
      <c r="E41" s="3"/>
      <c r="F41" s="3"/>
      <c r="G41" s="3"/>
      <c r="H41" s="3"/>
      <c r="K41" s="3"/>
      <c r="M41" s="3"/>
      <c r="N41" s="3"/>
      <c r="O41" s="3"/>
      <c r="P41" s="3"/>
      <c r="Q41" s="3"/>
      <c r="R41" s="3"/>
    </row>
    <row r="42" spans="1:18" ht="29" x14ac:dyDescent="0.35">
      <c r="A42" s="11" t="s">
        <v>2</v>
      </c>
      <c r="B42" s="4">
        <v>2974.7903449999999</v>
      </c>
      <c r="C42" s="4">
        <v>2833.6403449999998</v>
      </c>
      <c r="D42" s="5">
        <v>4106.7219939313418</v>
      </c>
      <c r="E42" s="5">
        <v>5406.2557015511529</v>
      </c>
      <c r="F42" s="5">
        <v>6749.3513210271294</v>
      </c>
      <c r="G42" s="5">
        <v>8412.7653520243857</v>
      </c>
      <c r="H42" s="5">
        <v>10233.577421240534</v>
      </c>
      <c r="K42" s="11" t="s">
        <v>2</v>
      </c>
      <c r="L42" s="5">
        <v>2223.2903449999999</v>
      </c>
      <c r="M42" s="4">
        <v>2223.2903449999999</v>
      </c>
      <c r="N42" s="5">
        <v>3622.8624947235012</v>
      </c>
      <c r="O42" s="5">
        <v>5087.1754545589283</v>
      </c>
      <c r="P42" s="5">
        <v>6656.2192389716265</v>
      </c>
      <c r="Q42" s="5">
        <v>8337.1233769445262</v>
      </c>
      <c r="R42" s="5">
        <v>10136.764836411865</v>
      </c>
    </row>
    <row r="43" spans="1:18" x14ac:dyDescent="0.35">
      <c r="A43" s="6" t="s">
        <v>3</v>
      </c>
      <c r="B43" s="7">
        <v>3112.4915353563979</v>
      </c>
      <c r="C43" s="7">
        <v>2933.1015057614832</v>
      </c>
      <c r="D43" s="7">
        <v>4206.1831546928252</v>
      </c>
      <c r="E43" s="7">
        <v>5505.7168623126363</v>
      </c>
      <c r="F43" s="7">
        <v>6848.8124817886128</v>
      </c>
      <c r="G43" s="7">
        <v>8512.22651278587</v>
      </c>
      <c r="H43" s="7">
        <v>10333.038582002018</v>
      </c>
      <c r="K43" s="6" t="s">
        <v>3</v>
      </c>
      <c r="L43" s="7">
        <v>2353.3665241063982</v>
      </c>
      <c r="M43" s="7">
        <v>2267.402343611483</v>
      </c>
      <c r="N43" s="7">
        <v>3631.4659419877257</v>
      </c>
      <c r="O43" s="7">
        <v>5095.7789018231533</v>
      </c>
      <c r="P43" s="7">
        <v>6664.8226862358515</v>
      </c>
      <c r="Q43" s="7">
        <v>8345.7268242087521</v>
      </c>
      <c r="R43" s="7">
        <v>10145.368283676091</v>
      </c>
    </row>
    <row r="44" spans="1:18" x14ac:dyDescent="0.35">
      <c r="A44" s="3"/>
      <c r="B44" s="4"/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K44" s="3"/>
      <c r="L44" s="4"/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35">
      <c r="A45" s="6" t="s">
        <v>4</v>
      </c>
      <c r="B45" s="7">
        <v>2823</v>
      </c>
      <c r="C45" s="7">
        <v>2681.85</v>
      </c>
      <c r="D45" s="7">
        <v>3947.329649723501</v>
      </c>
      <c r="E45" s="7">
        <v>4869.6208870161263</v>
      </c>
      <c r="F45" s="7">
        <v>4906.0542726100202</v>
      </c>
      <c r="G45" s="7">
        <v>5570.4303743117716</v>
      </c>
      <c r="H45" s="7">
        <v>5570.4303743117716</v>
      </c>
      <c r="K45" s="6" t="s">
        <v>4</v>
      </c>
      <c r="L45" s="7">
        <v>2071.5</v>
      </c>
      <c r="M45" s="7">
        <v>2071.5</v>
      </c>
      <c r="N45" s="7">
        <v>3471.0721497235013</v>
      </c>
      <c r="O45" s="7">
        <v>4590.7298695023019</v>
      </c>
      <c r="P45" s="7">
        <v>5290.5159443640532</v>
      </c>
      <c r="Q45" s="7">
        <v>5570.430374308753</v>
      </c>
      <c r="R45" s="7">
        <v>5570.430374308753</v>
      </c>
    </row>
    <row r="46" spans="1:18" x14ac:dyDescent="0.35">
      <c r="A46" s="3" t="s">
        <v>5</v>
      </c>
      <c r="B46" s="4">
        <v>61.258491390000003</v>
      </c>
      <c r="C46" s="4">
        <v>257.68135405339882</v>
      </c>
      <c r="D46" s="4">
        <v>251.25150622848403</v>
      </c>
      <c r="E46" s="4">
        <v>258.85350543632563</v>
      </c>
      <c r="F46" s="4">
        <v>636.09597576351143</v>
      </c>
      <c r="G46" s="4">
        <v>1942.7582096455938</v>
      </c>
      <c r="H46" s="4">
        <v>2941.7961389410998</v>
      </c>
      <c r="K46" s="3" t="s">
        <v>5</v>
      </c>
      <c r="L46" s="4">
        <v>61.258491390000003</v>
      </c>
      <c r="M46" s="4">
        <v>250.05634280339885</v>
      </c>
      <c r="N46" s="4">
        <v>195.90234407848402</v>
      </c>
      <c r="O46" s="4">
        <v>160.39379273122555</v>
      </c>
      <c r="P46" s="4">
        <v>505.04903278785207</v>
      </c>
      <c r="Q46" s="4">
        <v>1374.3067423387995</v>
      </c>
      <c r="R46" s="4">
        <v>2775.2964503669996</v>
      </c>
    </row>
    <row r="47" spans="1:18" x14ac:dyDescent="0.35">
      <c r="A47" s="3" t="s">
        <v>6</v>
      </c>
      <c r="C47" s="4">
        <v>0</v>
      </c>
      <c r="D47" s="8">
        <v>0.30266909502287576</v>
      </c>
      <c r="E47" s="8">
        <v>0.23603351572894932</v>
      </c>
      <c r="F47" s="8">
        <v>0.19610635026836334</v>
      </c>
      <c r="G47" s="8">
        <v>0.19541468128211936</v>
      </c>
      <c r="H47" s="8">
        <v>0.17621264594788413</v>
      </c>
      <c r="K47" s="3"/>
      <c r="L47" s="8"/>
      <c r="M47" s="4">
        <v>0</v>
      </c>
      <c r="N47" s="8">
        <v>0.3756234039275077</v>
      </c>
      <c r="O47" s="8">
        <v>0.28735802475879202</v>
      </c>
      <c r="P47" s="8">
        <v>0.23542168460881596</v>
      </c>
      <c r="Q47" s="8">
        <v>0.20140895734773406</v>
      </c>
      <c r="R47" s="8">
        <v>0.17738552304335409</v>
      </c>
    </row>
    <row r="48" spans="1:18" ht="10" customHeight="1" x14ac:dyDescent="0.35">
      <c r="A48" s="3"/>
      <c r="C48" s="4"/>
      <c r="D48" s="4"/>
      <c r="E48" s="4"/>
      <c r="F48" s="4"/>
      <c r="G48" s="4"/>
      <c r="H48" s="4"/>
      <c r="K48" s="3"/>
      <c r="L48" s="4"/>
      <c r="M48" s="4"/>
      <c r="N48" s="4"/>
      <c r="O48" s="4"/>
      <c r="P48" s="4"/>
      <c r="Q48" s="4"/>
      <c r="R48" s="4"/>
    </row>
    <row r="49" spans="1:18" ht="10" customHeight="1" x14ac:dyDescent="0.35">
      <c r="A49" s="3"/>
      <c r="C49" s="4"/>
      <c r="D49" s="4"/>
      <c r="E49" s="4"/>
      <c r="F49" s="4"/>
      <c r="G49" s="4"/>
      <c r="H49" s="4"/>
      <c r="K49" s="3"/>
      <c r="L49" s="4"/>
      <c r="M49" s="4"/>
      <c r="N49" s="4"/>
      <c r="O49" s="4"/>
      <c r="P49" s="4"/>
      <c r="Q49" s="4"/>
      <c r="R49" s="4"/>
    </row>
    <row r="50" spans="1:18" ht="15.5" x14ac:dyDescent="0.35">
      <c r="A50" s="46" t="s">
        <v>7</v>
      </c>
      <c r="C50" s="4"/>
      <c r="D50" s="4"/>
      <c r="E50" s="4"/>
      <c r="F50" s="4"/>
      <c r="G50" s="4"/>
      <c r="H50" s="4"/>
      <c r="K50" s="46" t="s">
        <v>7</v>
      </c>
      <c r="L50" s="4"/>
      <c r="M50" s="4"/>
      <c r="N50" s="4"/>
      <c r="O50" s="4"/>
      <c r="P50" s="4"/>
      <c r="Q50" s="4"/>
      <c r="R50" s="4"/>
    </row>
    <row r="51" spans="1:18" ht="2.5" customHeight="1" x14ac:dyDescent="0.35">
      <c r="A51" s="3"/>
      <c r="C51" s="4"/>
      <c r="D51" s="4"/>
      <c r="E51" s="4"/>
      <c r="F51" s="4"/>
      <c r="G51" s="4"/>
      <c r="H51" s="4"/>
      <c r="K51" s="3"/>
      <c r="L51" s="4"/>
      <c r="M51" s="4"/>
      <c r="N51" s="4"/>
      <c r="O51" s="4"/>
      <c r="P51" s="4"/>
      <c r="Q51" s="4"/>
      <c r="R51" s="4"/>
    </row>
    <row r="52" spans="1:18" x14ac:dyDescent="0.35">
      <c r="A52" s="3" t="s">
        <v>8</v>
      </c>
      <c r="B52" s="4">
        <v>344.38471847639818</v>
      </c>
      <c r="C52" s="4">
        <v>226.14270651988522</v>
      </c>
      <c r="D52" s="4">
        <v>1674.2619416113425</v>
      </c>
      <c r="E52" s="4">
        <v>1775.0579774371865</v>
      </c>
      <c r="F52" s="4">
        <v>1876.6337285392306</v>
      </c>
      <c r="G52" s="4">
        <v>2002.0292832342025</v>
      </c>
      <c r="H52" s="4">
        <v>2139.2374230081714</v>
      </c>
      <c r="K52" s="3" t="s">
        <v>8</v>
      </c>
      <c r="L52" s="4">
        <v>341.75970722639818</v>
      </c>
      <c r="M52" s="4">
        <v>183.41855561988521</v>
      </c>
      <c r="N52" s="4">
        <v>1631.1513910562426</v>
      </c>
      <c r="O52" s="4">
        <v>1742.4707471666275</v>
      </c>
      <c r="P52" s="4">
        <v>1859.1008491251459</v>
      </c>
      <c r="Q52" s="4">
        <v>1984.1094170498461</v>
      </c>
      <c r="R52" s="4">
        <v>2118.0668132593628</v>
      </c>
    </row>
    <row r="53" spans="1:18" x14ac:dyDescent="0.35">
      <c r="A53" s="3" t="s">
        <v>9</v>
      </c>
      <c r="B53" s="4">
        <v>281.65923290000006</v>
      </c>
      <c r="C53" s="4">
        <v>232.37126114480003</v>
      </c>
      <c r="D53" s="4">
        <v>266.68520627999999</v>
      </c>
      <c r="E53" s="4">
        <v>277.3526145312</v>
      </c>
      <c r="F53" s="4">
        <v>288.44671911244797</v>
      </c>
      <c r="G53" s="4">
        <v>299.98458787694597</v>
      </c>
      <c r="H53" s="4">
        <v>311.98397139202382</v>
      </c>
      <c r="K53" s="3" t="s">
        <v>9</v>
      </c>
      <c r="L53" s="4">
        <v>281.65923290000006</v>
      </c>
      <c r="M53" s="4">
        <v>232.37126114480003</v>
      </c>
      <c r="N53" s="4">
        <v>266.68520627999999</v>
      </c>
      <c r="O53" s="4">
        <v>277.3526145312</v>
      </c>
      <c r="P53" s="4">
        <v>288.44671911244797</v>
      </c>
      <c r="Q53" s="4">
        <v>299.98458787694597</v>
      </c>
      <c r="R53" s="4">
        <v>311.98397139202382</v>
      </c>
    </row>
    <row r="54" spans="1:18" ht="15" thickBot="1" x14ac:dyDescent="0.4">
      <c r="A54" s="9" t="s">
        <v>10</v>
      </c>
      <c r="B54" s="10">
        <v>59.958203506398142</v>
      </c>
      <c r="C54" s="10">
        <v>-6.4298478249148134</v>
      </c>
      <c r="D54" s="10">
        <v>7.6019992078416045</v>
      </c>
      <c r="E54" s="10">
        <v>377.2424703271858</v>
      </c>
      <c r="F54" s="10">
        <v>1306.6622338820823</v>
      </c>
      <c r="G54" s="10">
        <v>999.03792929550605</v>
      </c>
      <c r="H54" s="10">
        <v>1820.8120692161476</v>
      </c>
      <c r="K54" s="9" t="s">
        <v>10</v>
      </c>
      <c r="L54" s="10">
        <v>52.333192256398142</v>
      </c>
      <c r="M54" s="10">
        <v>-54.153998724914821</v>
      </c>
      <c r="N54" s="10">
        <v>-35.508551347258475</v>
      </c>
      <c r="O54" s="10">
        <v>344.6552400566265</v>
      </c>
      <c r="P54" s="10">
        <v>869.25770955094742</v>
      </c>
      <c r="Q54" s="10">
        <v>1400.9897080282001</v>
      </c>
      <c r="R54" s="10">
        <v>1799.6414594673388</v>
      </c>
    </row>
    <row r="55" spans="1:18" ht="7" customHeight="1" thickTop="1" x14ac:dyDescent="0.35">
      <c r="A55" s="3"/>
      <c r="C55" s="3"/>
      <c r="D55" s="3"/>
      <c r="E55" s="3"/>
      <c r="F55" s="3"/>
      <c r="G55" s="3"/>
      <c r="H55" s="3"/>
    </row>
    <row r="56" spans="1:18" x14ac:dyDescent="0.35">
      <c r="A56" s="3" t="s">
        <v>18</v>
      </c>
      <c r="B56" s="18">
        <v>0</v>
      </c>
      <c r="C56" s="3">
        <v>141.15</v>
      </c>
      <c r="D56" s="60">
        <v>134.09200000000001</v>
      </c>
      <c r="E56" s="3">
        <v>197.36</v>
      </c>
      <c r="F56" s="3">
        <v>243.48</v>
      </c>
      <c r="G56" s="3">
        <v>35.4</v>
      </c>
      <c r="H56" s="3"/>
      <c r="K56" s="3" t="s">
        <v>18</v>
      </c>
      <c r="L56" s="18">
        <v>751.5</v>
      </c>
    </row>
    <row r="57" spans="1:18" ht="3.5" customHeight="1" x14ac:dyDescent="0.35">
      <c r="A57" s="3"/>
      <c r="C57" s="3"/>
      <c r="D57" s="3"/>
      <c r="E57" s="3"/>
      <c r="F57" s="3"/>
      <c r="G57" s="3"/>
      <c r="H57" s="3"/>
    </row>
    <row r="58" spans="1:18" ht="29" x14ac:dyDescent="0.35">
      <c r="A58" s="15" t="s">
        <v>11</v>
      </c>
      <c r="B58" s="16">
        <f t="shared" ref="B58:H58" si="2">+B45+B46+B54</f>
        <v>2944.2166948963982</v>
      </c>
      <c r="C58" s="16">
        <f t="shared" si="2"/>
        <v>2933.1015062284841</v>
      </c>
      <c r="D58" s="16">
        <f t="shared" si="2"/>
        <v>4206.183155159827</v>
      </c>
      <c r="E58" s="16">
        <f t="shared" si="2"/>
        <v>5505.7168627796373</v>
      </c>
      <c r="F58" s="16">
        <f t="shared" si="2"/>
        <v>6848.8124822556138</v>
      </c>
      <c r="G58" s="16">
        <f t="shared" si="2"/>
        <v>8512.2265132528719</v>
      </c>
      <c r="H58" s="16">
        <f t="shared" si="2"/>
        <v>10333.03858246902</v>
      </c>
      <c r="K58" s="15" t="s">
        <v>11</v>
      </c>
      <c r="L58" s="16">
        <f t="shared" ref="L58:R58" si="3">+L45+L46+L54</f>
        <v>2185.091683646398</v>
      </c>
      <c r="M58" s="16">
        <f t="shared" si="3"/>
        <v>2267.402344078484</v>
      </c>
      <c r="N58" s="16">
        <f t="shared" si="3"/>
        <v>3631.4659424547267</v>
      </c>
      <c r="O58" s="16">
        <f t="shared" si="3"/>
        <v>5095.7789022901534</v>
      </c>
      <c r="P58" s="16">
        <f t="shared" si="3"/>
        <v>6664.8226867028534</v>
      </c>
      <c r="Q58" s="16">
        <f t="shared" si="3"/>
        <v>8345.7268246757521</v>
      </c>
      <c r="R58" s="16">
        <f t="shared" si="3"/>
        <v>10145.368284143091</v>
      </c>
    </row>
  </sheetData>
  <conditionalFormatting sqref="C25:H25 B54 B56">
    <cfRule type="cellIs" dxfId="13" priority="9" operator="lessThan">
      <formula>0</formula>
    </cfRule>
  </conditionalFormatting>
  <conditionalFormatting sqref="C54:H54">
    <cfRule type="cellIs" dxfId="12" priority="8" operator="lessThan">
      <formula>0</formula>
    </cfRule>
  </conditionalFormatting>
  <conditionalFormatting sqref="M25:R25 M27:O27">
    <cfRule type="cellIs" dxfId="11" priority="7" operator="lessThan">
      <formula>0</formula>
    </cfRule>
  </conditionalFormatting>
  <conditionalFormatting sqref="M54:R54">
    <cfRule type="cellIs" dxfId="10" priority="6" operator="lessThan">
      <formula>0</formula>
    </cfRule>
  </conditionalFormatting>
  <conditionalFormatting sqref="B25 B27">
    <cfRule type="cellIs" dxfId="9" priority="5" operator="lessThan">
      <formula>0</formula>
    </cfRule>
  </conditionalFormatting>
  <conditionalFormatting sqref="L54 L56">
    <cfRule type="cellIs" dxfId="8" priority="1" operator="lessThan">
      <formula>0</formula>
    </cfRule>
  </conditionalFormatting>
  <conditionalFormatting sqref="L25 L27">
    <cfRule type="cellIs" dxfId="7" priority="2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C5B6-BE22-4C86-B590-A2C2C69D329F}">
  <dimension ref="A6:U148"/>
  <sheetViews>
    <sheetView showGridLines="0" tabSelected="1" topLeftCell="J1" zoomScale="90" zoomScaleNormal="90" workbookViewId="0">
      <selection activeCell="V46" sqref="V46"/>
    </sheetView>
  </sheetViews>
  <sheetFormatPr baseColWidth="10" defaultRowHeight="14.5" outlineLevelRow="1" x14ac:dyDescent="0.35"/>
  <cols>
    <col min="1" max="1" width="48.453125" bestFit="1" customWidth="1"/>
    <col min="8" max="8" width="13.54296875" customWidth="1"/>
    <col min="14" max="14" width="44.453125" customWidth="1"/>
    <col min="20" max="20" width="12.81640625" customWidth="1"/>
    <col min="21" max="21" width="13.7265625" customWidth="1"/>
  </cols>
  <sheetData>
    <row r="6" spans="1:21" ht="15.5" x14ac:dyDescent="0.35">
      <c r="A6" s="37" t="s">
        <v>40</v>
      </c>
      <c r="B6" s="38">
        <v>2020</v>
      </c>
      <c r="C6" s="50">
        <v>2021</v>
      </c>
      <c r="D6" s="50">
        <v>2022</v>
      </c>
      <c r="E6" s="50">
        <v>2023</v>
      </c>
      <c r="F6" s="50">
        <v>2024</v>
      </c>
      <c r="G6" s="50">
        <v>2025</v>
      </c>
      <c r="H6" s="50">
        <v>2026</v>
      </c>
      <c r="N6" s="37" t="s">
        <v>40</v>
      </c>
      <c r="O6" s="38">
        <v>2020</v>
      </c>
      <c r="P6" s="50">
        <v>2021</v>
      </c>
      <c r="Q6" s="50">
        <v>2022</v>
      </c>
      <c r="R6" s="50">
        <v>2023</v>
      </c>
      <c r="S6" s="50">
        <v>2024</v>
      </c>
      <c r="T6" s="50">
        <v>2025</v>
      </c>
      <c r="U6" s="50">
        <v>2026</v>
      </c>
    </row>
    <row r="7" spans="1:21" ht="5.5" customHeight="1" x14ac:dyDescent="0.35">
      <c r="A7" s="39"/>
      <c r="B7" s="40"/>
      <c r="C7" s="41"/>
      <c r="D7" s="39"/>
      <c r="E7" s="39"/>
      <c r="F7" s="39"/>
      <c r="G7" s="39"/>
      <c r="H7" s="39"/>
      <c r="N7" s="39"/>
      <c r="O7" s="40"/>
      <c r="P7" s="41"/>
      <c r="Q7" s="39"/>
      <c r="R7" s="39"/>
      <c r="S7" s="39"/>
      <c r="T7" s="39"/>
      <c r="U7" s="39"/>
    </row>
    <row r="8" spans="1:21" ht="15.5" x14ac:dyDescent="0.35">
      <c r="A8" s="39" t="s">
        <v>41</v>
      </c>
      <c r="B8" s="42">
        <v>48.997982159999999</v>
      </c>
      <c r="C8" s="42">
        <v>60.958141325038135</v>
      </c>
      <c r="D8" s="42">
        <v>50.357274773089365</v>
      </c>
      <c r="E8" s="43">
        <v>57.723535375373281</v>
      </c>
      <c r="F8" s="43">
        <v>168.06429076156545</v>
      </c>
      <c r="G8" s="43">
        <v>386.36312755083259</v>
      </c>
      <c r="H8" s="43">
        <v>720.65951692519388</v>
      </c>
      <c r="N8" s="39" t="s">
        <v>41</v>
      </c>
      <c r="O8" s="42">
        <v>48.997982159999999</v>
      </c>
      <c r="P8" s="42">
        <v>60.958141325038135</v>
      </c>
      <c r="Q8" s="42">
        <v>84.857274773089358</v>
      </c>
      <c r="R8" s="43">
        <v>114.60403537537326</v>
      </c>
      <c r="S8" s="43">
        <v>229.17093076156547</v>
      </c>
      <c r="T8" s="43">
        <v>452.18131155083267</v>
      </c>
      <c r="U8" s="43">
        <v>791.80559404519386</v>
      </c>
    </row>
    <row r="9" spans="1:21" ht="6.5" customHeight="1" x14ac:dyDescent="0.35">
      <c r="A9" s="39"/>
      <c r="B9" s="42"/>
      <c r="C9" s="42"/>
      <c r="D9" s="39"/>
      <c r="E9" s="39"/>
      <c r="F9" s="39"/>
      <c r="G9" s="39"/>
      <c r="H9" s="39"/>
      <c r="N9" s="39"/>
      <c r="O9" s="42"/>
      <c r="P9" s="42"/>
      <c r="Q9" s="39"/>
      <c r="R9" s="39"/>
      <c r="S9" s="39"/>
      <c r="T9" s="39"/>
      <c r="U9" s="39"/>
    </row>
    <row r="10" spans="1:21" ht="14" customHeight="1" x14ac:dyDescent="0.35">
      <c r="A10" s="39" t="s">
        <v>42</v>
      </c>
      <c r="B10" s="42"/>
      <c r="C10" s="42"/>
      <c r="D10" s="39"/>
      <c r="E10" s="39"/>
      <c r="F10" s="39"/>
      <c r="G10" s="39"/>
      <c r="H10" s="39"/>
      <c r="N10" s="39" t="s">
        <v>42</v>
      </c>
      <c r="O10" s="42"/>
      <c r="P10" s="42"/>
      <c r="Q10" s="39"/>
      <c r="R10" s="39"/>
      <c r="S10" s="39"/>
      <c r="T10" s="39"/>
      <c r="U10" s="39"/>
    </row>
    <row r="11" spans="1:21" ht="14" customHeight="1" x14ac:dyDescent="0.35">
      <c r="A11" s="39" t="s">
        <v>43</v>
      </c>
      <c r="B11" s="42"/>
      <c r="C11" s="42"/>
      <c r="D11" s="39"/>
      <c r="E11" s="39"/>
      <c r="F11" s="39"/>
      <c r="G11" s="39"/>
      <c r="H11" s="39"/>
      <c r="N11" s="39" t="s">
        <v>43</v>
      </c>
      <c r="O11" s="42"/>
      <c r="P11" s="42"/>
      <c r="Q11" s="39"/>
      <c r="R11" s="39"/>
      <c r="S11" s="39"/>
      <c r="T11" s="39"/>
      <c r="U11" s="39"/>
    </row>
    <row r="12" spans="1:21" ht="14" customHeight="1" x14ac:dyDescent="0.35">
      <c r="A12" s="39" t="s">
        <v>44</v>
      </c>
      <c r="B12" s="42">
        <v>60.06432797639814</v>
      </c>
      <c r="C12" s="42">
        <v>151.83220730595727</v>
      </c>
      <c r="D12" s="42">
        <v>231.38474688228393</v>
      </c>
      <c r="E12" s="42">
        <v>343.31998111739216</v>
      </c>
      <c r="F12" s="42">
        <v>460.59723154971516</v>
      </c>
      <c r="G12" s="42">
        <v>586.2867199252272</v>
      </c>
      <c r="H12" s="42">
        <v>720.96151032072305</v>
      </c>
      <c r="N12" s="39" t="s">
        <v>44</v>
      </c>
      <c r="O12" s="42">
        <v>60.06432797639814</v>
      </c>
      <c r="P12" s="42">
        <v>186.33220730595727</v>
      </c>
      <c r="Q12" s="42">
        <v>253.76524688228392</v>
      </c>
      <c r="R12" s="42">
        <v>347.5461211173922</v>
      </c>
      <c r="S12" s="42">
        <v>465.30877554971516</v>
      </c>
      <c r="T12" s="42">
        <v>591.61461304522709</v>
      </c>
      <c r="U12" s="42">
        <v>727.04717329032292</v>
      </c>
    </row>
    <row r="13" spans="1:21" ht="14" customHeight="1" x14ac:dyDescent="0.35">
      <c r="A13" s="39" t="s">
        <v>45</v>
      </c>
      <c r="B13" s="42">
        <v>10.000000000000004</v>
      </c>
      <c r="C13" s="42">
        <v>31.2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N13" s="39" t="s">
        <v>45</v>
      </c>
      <c r="O13" s="42">
        <v>10.000000000000004</v>
      </c>
      <c r="P13" s="42">
        <v>31.2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</row>
    <row r="14" spans="1:21" ht="14" customHeight="1" x14ac:dyDescent="0.35">
      <c r="A14" s="39" t="s">
        <v>46</v>
      </c>
      <c r="B14" s="42">
        <v>0</v>
      </c>
      <c r="C14" s="42">
        <v>0.20129320000000001</v>
      </c>
      <c r="D14" s="42">
        <v>0.40258640000000001</v>
      </c>
      <c r="E14" s="42">
        <v>0.80517280000000002</v>
      </c>
      <c r="F14" s="42">
        <v>1.6103456</v>
      </c>
      <c r="G14" s="42">
        <v>3.2206912000000001</v>
      </c>
      <c r="H14" s="42">
        <v>6.4413824000000002</v>
      </c>
      <c r="N14" s="39" t="s">
        <v>46</v>
      </c>
      <c r="O14" s="42">
        <v>0</v>
      </c>
      <c r="P14" s="42">
        <v>0.20129320000000001</v>
      </c>
      <c r="Q14" s="42">
        <v>0.40258640000000001</v>
      </c>
      <c r="R14" s="42">
        <v>0.80517280000000002</v>
      </c>
      <c r="S14" s="42">
        <v>1.6103456</v>
      </c>
      <c r="T14" s="42">
        <v>3.2206912000000001</v>
      </c>
      <c r="U14" s="42">
        <v>6.4413824000000002</v>
      </c>
    </row>
    <row r="15" spans="1:21" ht="14" customHeight="1" x14ac:dyDescent="0.35">
      <c r="A15" s="39"/>
      <c r="B15" s="42"/>
      <c r="C15" s="42"/>
      <c r="D15" s="39"/>
      <c r="E15" s="39"/>
      <c r="F15" s="39"/>
      <c r="G15" s="39"/>
      <c r="H15" s="39"/>
      <c r="N15" s="39"/>
      <c r="O15" s="42"/>
      <c r="P15" s="42"/>
      <c r="Q15" s="39"/>
      <c r="R15" s="39"/>
      <c r="S15" s="39"/>
      <c r="T15" s="39"/>
      <c r="U15" s="39"/>
    </row>
    <row r="16" spans="1:21" ht="14" customHeight="1" x14ac:dyDescent="0.35">
      <c r="A16" s="39" t="s">
        <v>47</v>
      </c>
      <c r="B16" s="42">
        <f>SUM(B12:B15)</f>
        <v>70.064327976398147</v>
      </c>
      <c r="C16" s="42">
        <f t="shared" ref="C16:H16" si="0">SUM(C12:C15)</f>
        <v>183.23350050595727</v>
      </c>
      <c r="D16" s="42">
        <f t="shared" si="0"/>
        <v>231.78733328228392</v>
      </c>
      <c r="E16" s="42">
        <f t="shared" si="0"/>
        <v>344.12515391739214</v>
      </c>
      <c r="F16" s="42">
        <f t="shared" si="0"/>
        <v>462.20757714971518</v>
      </c>
      <c r="G16" s="42">
        <f t="shared" si="0"/>
        <v>589.50741112522724</v>
      </c>
      <c r="H16" s="42">
        <f t="shared" si="0"/>
        <v>727.402892720723</v>
      </c>
      <c r="N16" s="39" t="s">
        <v>47</v>
      </c>
      <c r="O16" s="42">
        <f>SUM(O12:O15)</f>
        <v>70.064327976398147</v>
      </c>
      <c r="P16" s="42">
        <f t="shared" ref="P16" si="1">SUM(P12:P15)</f>
        <v>217.73350050595727</v>
      </c>
      <c r="Q16" s="42">
        <f t="shared" ref="Q16" si="2">SUM(Q12:Q15)</f>
        <v>254.16783328228391</v>
      </c>
      <c r="R16" s="42">
        <f t="shared" ref="R16" si="3">SUM(R12:R15)</f>
        <v>348.35129391739218</v>
      </c>
      <c r="S16" s="42">
        <f t="shared" ref="S16" si="4">SUM(S12:S15)</f>
        <v>466.91912114971518</v>
      </c>
      <c r="T16" s="42">
        <f t="shared" ref="T16" si="5">SUM(T12:T15)</f>
        <v>594.83530424522712</v>
      </c>
      <c r="U16" s="42">
        <f t="shared" ref="U16" si="6">SUM(U12:U15)</f>
        <v>733.48855569032287</v>
      </c>
    </row>
    <row r="17" spans="1:21" ht="4.5" customHeight="1" x14ac:dyDescent="0.35">
      <c r="A17" s="39"/>
      <c r="B17" s="42"/>
      <c r="C17" s="42"/>
      <c r="D17" s="39"/>
      <c r="E17" s="39"/>
      <c r="F17" s="39"/>
      <c r="G17" s="39"/>
      <c r="H17" s="39"/>
      <c r="N17" s="39"/>
      <c r="O17" s="42"/>
      <c r="P17" s="42"/>
      <c r="Q17" s="39"/>
      <c r="R17" s="39"/>
      <c r="S17" s="39"/>
      <c r="T17" s="39"/>
      <c r="U17" s="39"/>
    </row>
    <row r="18" spans="1:21" ht="14" customHeight="1" x14ac:dyDescent="0.35">
      <c r="A18" s="39" t="s">
        <v>48</v>
      </c>
      <c r="B18" s="42"/>
      <c r="C18" s="42"/>
      <c r="D18" s="39"/>
      <c r="E18" s="39"/>
      <c r="F18" s="39"/>
      <c r="G18" s="39"/>
      <c r="H18" s="39"/>
      <c r="N18" s="39" t="s">
        <v>48</v>
      </c>
      <c r="O18" s="42"/>
      <c r="P18" s="42"/>
      <c r="Q18" s="39"/>
      <c r="R18" s="39"/>
      <c r="S18" s="39"/>
      <c r="T18" s="39"/>
      <c r="U18" s="39"/>
    </row>
    <row r="19" spans="1:21" ht="14" hidden="1" customHeight="1" outlineLevel="1" x14ac:dyDescent="0.35">
      <c r="A19" s="39" t="s">
        <v>49</v>
      </c>
      <c r="B19" s="42">
        <v>0</v>
      </c>
      <c r="C19" s="42">
        <v>0.20129320000000001</v>
      </c>
      <c r="D19" s="42">
        <v>0.40258640000000001</v>
      </c>
      <c r="E19" s="42">
        <v>0.80517280000000002</v>
      </c>
      <c r="F19" s="42">
        <v>1.6103456</v>
      </c>
      <c r="G19" s="42">
        <v>3.2206912000000001</v>
      </c>
      <c r="H19" s="42">
        <v>6.4413824000000002</v>
      </c>
      <c r="N19" s="39" t="s">
        <v>49</v>
      </c>
      <c r="O19" s="42">
        <v>0</v>
      </c>
      <c r="P19" s="42">
        <v>0.20129320000000001</v>
      </c>
      <c r="Q19" s="42">
        <v>0.40258640000000001</v>
      </c>
      <c r="R19" s="42">
        <v>0.80517280000000002</v>
      </c>
      <c r="S19" s="42">
        <v>1.6103456</v>
      </c>
      <c r="T19" s="42">
        <v>3.2206912000000001</v>
      </c>
      <c r="U19" s="42">
        <v>6.4413824000000002</v>
      </c>
    </row>
    <row r="20" spans="1:21" ht="14" hidden="1" customHeight="1" outlineLevel="1" x14ac:dyDescent="0.35">
      <c r="A20" s="39" t="s">
        <v>50</v>
      </c>
      <c r="B20" s="42"/>
      <c r="C20" s="42"/>
      <c r="D20" s="39"/>
      <c r="E20" s="39"/>
      <c r="F20" s="39"/>
      <c r="G20" s="39"/>
      <c r="H20" s="39"/>
      <c r="N20" s="39" t="s">
        <v>50</v>
      </c>
      <c r="O20" s="42"/>
      <c r="P20" s="42"/>
      <c r="Q20" s="39"/>
      <c r="R20" s="39"/>
      <c r="S20" s="39"/>
      <c r="T20" s="39"/>
      <c r="U20" s="39"/>
    </row>
    <row r="21" spans="1:21" ht="14" hidden="1" customHeight="1" outlineLevel="1" x14ac:dyDescent="0.35">
      <c r="A21" s="39" t="s">
        <v>51</v>
      </c>
      <c r="B21" s="42">
        <v>38.846245960800012</v>
      </c>
      <c r="C21" s="42">
        <v>127.72918927890001</v>
      </c>
      <c r="D21" s="42">
        <v>149.18520000000001</v>
      </c>
      <c r="E21" s="42">
        <v>155.15260799999999</v>
      </c>
      <c r="F21" s="42">
        <v>161.35871232</v>
      </c>
      <c r="G21" s="42">
        <v>167.81306081279999</v>
      </c>
      <c r="H21" s="42">
        <v>174.52558324531199</v>
      </c>
      <c r="N21" s="39" t="s">
        <v>51</v>
      </c>
      <c r="O21" s="42">
        <v>38.846245960800012</v>
      </c>
      <c r="P21" s="42">
        <v>127.72918927890001</v>
      </c>
      <c r="Q21" s="42">
        <v>149.18520000000001</v>
      </c>
      <c r="R21" s="42">
        <v>155.15260799999999</v>
      </c>
      <c r="S21" s="42">
        <v>161.35871232</v>
      </c>
      <c r="T21" s="42">
        <v>167.81306081279999</v>
      </c>
      <c r="U21" s="42">
        <v>174.52558324531199</v>
      </c>
    </row>
    <row r="22" spans="1:21" ht="14" hidden="1" customHeight="1" outlineLevel="1" x14ac:dyDescent="0.35">
      <c r="A22" s="39" t="s">
        <v>52</v>
      </c>
      <c r="B22" s="42">
        <v>10.395474271200003</v>
      </c>
      <c r="C22" s="42">
        <v>34.181050652100005</v>
      </c>
      <c r="D22" s="42">
        <v>39.922800000000002</v>
      </c>
      <c r="E22" s="42">
        <v>41.519711999999998</v>
      </c>
      <c r="F22" s="42">
        <v>43.180500480000006</v>
      </c>
      <c r="G22" s="42">
        <v>44.907720499200003</v>
      </c>
      <c r="H22" s="42">
        <v>46.704029319168001</v>
      </c>
      <c r="N22" s="39" t="s">
        <v>52</v>
      </c>
      <c r="O22" s="42">
        <v>10.395474271200003</v>
      </c>
      <c r="P22" s="42">
        <v>34.181050652100005</v>
      </c>
      <c r="Q22" s="42">
        <v>39.922800000000002</v>
      </c>
      <c r="R22" s="42">
        <v>41.519711999999998</v>
      </c>
      <c r="S22" s="42">
        <v>43.180500480000006</v>
      </c>
      <c r="T22" s="42">
        <v>44.907720499200003</v>
      </c>
      <c r="U22" s="42">
        <v>46.704029319168001</v>
      </c>
    </row>
    <row r="23" spans="1:21" ht="14" hidden="1" customHeight="1" outlineLevel="1" x14ac:dyDescent="0.35">
      <c r="A23" s="39" t="s">
        <v>53</v>
      </c>
      <c r="B23" s="42">
        <v>0.9301213821600004</v>
      </c>
      <c r="C23" s="42">
        <v>3.0583045320300006</v>
      </c>
      <c r="D23" s="42">
        <v>3.5720400000000003</v>
      </c>
      <c r="E23" s="42">
        <v>3.7149216000000003</v>
      </c>
      <c r="F23" s="42">
        <v>3.8635184640000002</v>
      </c>
      <c r="G23" s="42">
        <v>4.0180592025600008</v>
      </c>
      <c r="H23" s="42">
        <v>4.1787815706623999</v>
      </c>
      <c r="N23" s="39" t="s">
        <v>53</v>
      </c>
      <c r="O23" s="42">
        <v>0.9301213821600004</v>
      </c>
      <c r="P23" s="42">
        <v>3.0583045320300006</v>
      </c>
      <c r="Q23" s="42">
        <v>3.5720400000000003</v>
      </c>
      <c r="R23" s="42">
        <v>3.7149216000000003</v>
      </c>
      <c r="S23" s="42">
        <v>3.8635184640000002</v>
      </c>
      <c r="T23" s="42">
        <v>4.0180592025600008</v>
      </c>
      <c r="U23" s="42">
        <v>4.1787815706623999</v>
      </c>
    </row>
    <row r="24" spans="1:21" ht="14" hidden="1" customHeight="1" outlineLevel="1" x14ac:dyDescent="0.35">
      <c r="A24" s="39" t="s">
        <v>54</v>
      </c>
      <c r="B24" s="42">
        <v>0.53885550000000004</v>
      </c>
      <c r="C24" s="42">
        <v>1.7641180079000003</v>
      </c>
      <c r="D24" s="42">
        <v>1.8540000000000001</v>
      </c>
      <c r="E24" s="42">
        <v>1.9281600000000001</v>
      </c>
      <c r="F24" s="42">
        <v>2.0052864000000001</v>
      </c>
      <c r="G24" s="42">
        <v>2.0854978559999999</v>
      </c>
      <c r="H24" s="42">
        <v>2.1689177702400007</v>
      </c>
      <c r="N24" s="39" t="s">
        <v>54</v>
      </c>
      <c r="O24" s="42">
        <v>0.53885550000000004</v>
      </c>
      <c r="P24" s="42">
        <v>1.7641180079000003</v>
      </c>
      <c r="Q24" s="42">
        <v>1.8540000000000001</v>
      </c>
      <c r="R24" s="42">
        <v>1.9281600000000001</v>
      </c>
      <c r="S24" s="42">
        <v>2.0052864000000001</v>
      </c>
      <c r="T24" s="42">
        <v>2.0854978559999999</v>
      </c>
      <c r="U24" s="42">
        <v>2.1689177702400007</v>
      </c>
    </row>
    <row r="25" spans="1:21" ht="14" hidden="1" customHeight="1" outlineLevel="1" x14ac:dyDescent="0.35">
      <c r="A25" s="39" t="s">
        <v>55</v>
      </c>
      <c r="B25" s="42">
        <v>1.6165665</v>
      </c>
      <c r="C25" s="42">
        <v>5.2923540237000006</v>
      </c>
      <c r="D25" s="42">
        <v>5.5620000000000003</v>
      </c>
      <c r="E25" s="42">
        <v>5.7844800000000003</v>
      </c>
      <c r="F25" s="42">
        <v>6.0158592000000004</v>
      </c>
      <c r="G25" s="42">
        <v>6.2564935679999998</v>
      </c>
      <c r="H25" s="42">
        <v>6.5067533107200015</v>
      </c>
      <c r="N25" s="39" t="s">
        <v>55</v>
      </c>
      <c r="O25" s="42">
        <v>1.6165665</v>
      </c>
      <c r="P25" s="42">
        <v>5.2923540237000006</v>
      </c>
      <c r="Q25" s="42">
        <v>5.5620000000000003</v>
      </c>
      <c r="R25" s="42">
        <v>5.7844800000000003</v>
      </c>
      <c r="S25" s="42">
        <v>6.0158592000000004</v>
      </c>
      <c r="T25" s="42">
        <v>6.2564935679999998</v>
      </c>
      <c r="U25" s="42">
        <v>6.5067533107200015</v>
      </c>
    </row>
    <row r="26" spans="1:21" ht="14" hidden="1" customHeight="1" outlineLevel="1" x14ac:dyDescent="0.35">
      <c r="A26" s="39" t="s">
        <v>56</v>
      </c>
      <c r="B26" s="42">
        <v>1.0324717599999997</v>
      </c>
      <c r="C26" s="42">
        <v>3.2971219996000003</v>
      </c>
      <c r="D26" s="42">
        <v>3.2936062800000001</v>
      </c>
      <c r="E26" s="42">
        <v>3.4253505312000008</v>
      </c>
      <c r="F26" s="42">
        <v>3.5623645524480008</v>
      </c>
      <c r="G26" s="42">
        <v>3.704859134545921</v>
      </c>
      <c r="H26" s="42">
        <v>3.8530534999277579</v>
      </c>
      <c r="N26" s="39" t="s">
        <v>56</v>
      </c>
      <c r="O26" s="42">
        <v>1.0324717599999997</v>
      </c>
      <c r="P26" s="42">
        <v>3.2971219996000003</v>
      </c>
      <c r="Q26" s="42">
        <v>3.2936062800000001</v>
      </c>
      <c r="R26" s="42">
        <v>3.4253505312000008</v>
      </c>
      <c r="S26" s="42">
        <v>3.5623645524480008</v>
      </c>
      <c r="T26" s="42">
        <v>3.704859134545921</v>
      </c>
      <c r="U26" s="42">
        <v>3.8530534999277579</v>
      </c>
    </row>
    <row r="27" spans="1:21" ht="14" hidden="1" customHeight="1" outlineLevel="1" x14ac:dyDescent="0.35">
      <c r="A27" s="39" t="s">
        <v>57</v>
      </c>
      <c r="B27" s="42">
        <v>3.6293363279999995</v>
      </c>
      <c r="C27" s="42">
        <v>14.091361163039998</v>
      </c>
      <c r="D27" s="42">
        <v>15.9444</v>
      </c>
      <c r="E27" s="42">
        <v>16.582176</v>
      </c>
      <c r="F27" s="42">
        <v>17.245463040000001</v>
      </c>
      <c r="G27" s="42">
        <v>17.935281561600004</v>
      </c>
      <c r="H27" s="42">
        <v>18.652692824064001</v>
      </c>
      <c r="N27" s="39" t="s">
        <v>57</v>
      </c>
      <c r="O27" s="42">
        <v>3.6293363279999995</v>
      </c>
      <c r="P27" s="42">
        <v>14.091361163039998</v>
      </c>
      <c r="Q27" s="42">
        <v>15.9444</v>
      </c>
      <c r="R27" s="42">
        <v>16.582176</v>
      </c>
      <c r="S27" s="42">
        <v>17.245463040000001</v>
      </c>
      <c r="T27" s="42">
        <v>17.935281561600004</v>
      </c>
      <c r="U27" s="42">
        <v>18.652692824064001</v>
      </c>
    </row>
    <row r="28" spans="1:21" ht="14" hidden="1" customHeight="1" outlineLevel="1" x14ac:dyDescent="0.35">
      <c r="A28" s="39" t="s">
        <v>58</v>
      </c>
      <c r="B28" s="42">
        <v>0.84684514319999993</v>
      </c>
      <c r="C28" s="42">
        <v>3.2879842713760001</v>
      </c>
      <c r="D28" s="42">
        <v>3.7203600000000003</v>
      </c>
      <c r="E28" s="42">
        <v>3.8691744000000003</v>
      </c>
      <c r="F28" s="42">
        <v>4.0239413760000007</v>
      </c>
      <c r="G28" s="42">
        <v>4.1848990310400014</v>
      </c>
      <c r="H28" s="42">
        <v>4.3522949922816005</v>
      </c>
      <c r="N28" s="39" t="s">
        <v>58</v>
      </c>
      <c r="O28" s="42">
        <v>0.84684514319999993</v>
      </c>
      <c r="P28" s="42">
        <v>3.2879842713760001</v>
      </c>
      <c r="Q28" s="42">
        <v>3.7203600000000003</v>
      </c>
      <c r="R28" s="42">
        <v>3.8691744000000003</v>
      </c>
      <c r="S28" s="42">
        <v>4.0239413760000007</v>
      </c>
      <c r="T28" s="42">
        <v>4.1848990310400014</v>
      </c>
      <c r="U28" s="42">
        <v>4.3522949922816005</v>
      </c>
    </row>
    <row r="29" spans="1:21" ht="14" hidden="1" customHeight="1" outlineLevel="1" x14ac:dyDescent="0.35">
      <c r="A29" s="39" t="s">
        <v>59</v>
      </c>
      <c r="B29" s="42">
        <v>0.26825196600000001</v>
      </c>
      <c r="C29" s="42">
        <v>0.93158992926000017</v>
      </c>
      <c r="D29" s="42">
        <v>0.96408000000000005</v>
      </c>
      <c r="E29" s="42">
        <v>1.0026432000000001</v>
      </c>
      <c r="F29" s="42">
        <v>1.0427489280000002</v>
      </c>
      <c r="G29" s="42">
        <v>1.0844588851200003</v>
      </c>
      <c r="H29" s="42">
        <v>1.1278372405248003</v>
      </c>
      <c r="N29" s="39" t="s">
        <v>59</v>
      </c>
      <c r="O29" s="42">
        <v>0.26825196600000001</v>
      </c>
      <c r="P29" s="42">
        <v>0.93158992926000017</v>
      </c>
      <c r="Q29" s="42">
        <v>0.96408000000000005</v>
      </c>
      <c r="R29" s="42">
        <v>1.0026432000000001</v>
      </c>
      <c r="S29" s="42">
        <v>1.0427489280000002</v>
      </c>
      <c r="T29" s="42">
        <v>1.0844588851200003</v>
      </c>
      <c r="U29" s="42">
        <v>1.1278372405248003</v>
      </c>
    </row>
    <row r="30" spans="1:21" ht="7.5" customHeight="1" collapsed="1" x14ac:dyDescent="0.35">
      <c r="A30" s="39"/>
      <c r="B30" s="42"/>
      <c r="C30" s="42"/>
      <c r="D30" s="39"/>
      <c r="E30" s="39"/>
      <c r="F30" s="39"/>
      <c r="G30" s="39"/>
      <c r="H30" s="39"/>
      <c r="N30" s="39"/>
      <c r="O30" s="42"/>
      <c r="P30" s="42"/>
      <c r="Q30" s="39"/>
      <c r="R30" s="39"/>
      <c r="S30" s="39"/>
      <c r="T30" s="39"/>
      <c r="U30" s="39"/>
    </row>
    <row r="31" spans="1:21" ht="14" customHeight="1" x14ac:dyDescent="0.35">
      <c r="A31" s="39" t="s">
        <v>60</v>
      </c>
      <c r="B31" s="42">
        <f>SUM(B19:B29)</f>
        <v>58.104168811360012</v>
      </c>
      <c r="C31" s="42">
        <f t="shared" ref="C31:H31" si="7">SUM(C19:C29)</f>
        <v>193.83436705790604</v>
      </c>
      <c r="D31" s="42">
        <f t="shared" si="7"/>
        <v>224.42107268000001</v>
      </c>
      <c r="E31" s="42">
        <f t="shared" si="7"/>
        <v>233.78439853119997</v>
      </c>
      <c r="F31" s="42">
        <f t="shared" si="7"/>
        <v>243.90874036044801</v>
      </c>
      <c r="G31" s="42">
        <f t="shared" si="7"/>
        <v>255.21102175086591</v>
      </c>
      <c r="H31" s="42">
        <f t="shared" si="7"/>
        <v>268.51132617290057</v>
      </c>
      <c r="N31" s="39" t="s">
        <v>60</v>
      </c>
      <c r="O31" s="42">
        <f>SUM(O19:O29)</f>
        <v>58.104168811360012</v>
      </c>
      <c r="P31" s="42">
        <f t="shared" ref="P31:U31" si="8">SUM(P19:P29)</f>
        <v>193.83436705790604</v>
      </c>
      <c r="Q31" s="42">
        <f t="shared" si="8"/>
        <v>224.42107268000001</v>
      </c>
      <c r="R31" s="42">
        <f t="shared" si="8"/>
        <v>233.78439853119997</v>
      </c>
      <c r="S31" s="42">
        <f t="shared" si="8"/>
        <v>243.90874036044801</v>
      </c>
      <c r="T31" s="42">
        <f t="shared" si="8"/>
        <v>255.21102175086591</v>
      </c>
      <c r="U31" s="42">
        <f t="shared" si="8"/>
        <v>268.51132617290057</v>
      </c>
    </row>
    <row r="32" spans="1:21" ht="4.5" customHeight="1" x14ac:dyDescent="0.35">
      <c r="A32" s="39"/>
      <c r="B32" s="42"/>
      <c r="C32" s="42"/>
      <c r="D32" s="39"/>
      <c r="E32" s="39"/>
      <c r="F32" s="39"/>
      <c r="G32" s="39"/>
      <c r="H32" s="39"/>
      <c r="N32" s="39"/>
      <c r="O32" s="42"/>
      <c r="P32" s="42"/>
      <c r="Q32" s="39"/>
      <c r="R32" s="39"/>
      <c r="S32" s="39"/>
      <c r="T32" s="39"/>
      <c r="U32" s="39"/>
    </row>
    <row r="33" spans="1:21" ht="15.5" x14ac:dyDescent="0.35">
      <c r="A33" s="44" t="s">
        <v>61</v>
      </c>
      <c r="B33" s="45">
        <f>+B16-B31</f>
        <v>11.960159165038135</v>
      </c>
      <c r="C33" s="45">
        <f t="shared" ref="C33:H33" si="9">+C16-C31</f>
        <v>-10.600866551948769</v>
      </c>
      <c r="D33" s="45">
        <f t="shared" si="9"/>
        <v>7.3662606022839157</v>
      </c>
      <c r="E33" s="45">
        <f t="shared" si="9"/>
        <v>110.34075538619217</v>
      </c>
      <c r="F33" s="45">
        <f t="shared" si="9"/>
        <v>218.29883678926717</v>
      </c>
      <c r="G33" s="45">
        <f t="shared" si="9"/>
        <v>334.2963893743613</v>
      </c>
      <c r="H33" s="45">
        <f t="shared" si="9"/>
        <v>458.89156654782244</v>
      </c>
      <c r="N33" s="44" t="s">
        <v>61</v>
      </c>
      <c r="O33" s="45">
        <f>+O16-O31</f>
        <v>11.960159165038135</v>
      </c>
      <c r="P33" s="45">
        <f t="shared" ref="P33:U33" si="10">+P16-P31</f>
        <v>23.899133448051231</v>
      </c>
      <c r="Q33" s="45">
        <f t="shared" si="10"/>
        <v>29.746760602283899</v>
      </c>
      <c r="R33" s="45">
        <f t="shared" si="10"/>
        <v>114.56689538619221</v>
      </c>
      <c r="S33" s="45">
        <f t="shared" si="10"/>
        <v>223.01038078926717</v>
      </c>
      <c r="T33" s="45">
        <f t="shared" si="10"/>
        <v>339.62428249436118</v>
      </c>
      <c r="U33" s="45">
        <f t="shared" si="10"/>
        <v>464.9772295174223</v>
      </c>
    </row>
    <row r="34" spans="1:21" ht="4.5" customHeight="1" x14ac:dyDescent="0.35">
      <c r="A34" s="46"/>
      <c r="B34" s="47"/>
      <c r="C34" s="47"/>
      <c r="D34" s="47"/>
      <c r="E34" s="47"/>
      <c r="F34" s="47"/>
      <c r="G34" s="47"/>
      <c r="H34" s="47"/>
    </row>
    <row r="35" spans="1:21" ht="4.5" customHeight="1" x14ac:dyDescent="0.35">
      <c r="A35" s="46"/>
      <c r="B35" s="47"/>
      <c r="C35" s="47"/>
      <c r="D35" s="47"/>
      <c r="E35" s="47"/>
      <c r="F35" s="47"/>
      <c r="G35" s="47"/>
      <c r="H35" s="47"/>
    </row>
    <row r="36" spans="1:21" ht="17.5" x14ac:dyDescent="0.45">
      <c r="A36" s="48" t="s">
        <v>62</v>
      </c>
      <c r="B36" s="49">
        <f>+B8+B33</f>
        <v>60.958141325038135</v>
      </c>
      <c r="C36" s="49">
        <f t="shared" ref="C36:H36" si="11">+C8+C33</f>
        <v>50.357274773089365</v>
      </c>
      <c r="D36" s="49">
        <f t="shared" si="11"/>
        <v>57.723535375373281</v>
      </c>
      <c r="E36" s="49">
        <f t="shared" si="11"/>
        <v>168.06429076156545</v>
      </c>
      <c r="F36" s="49">
        <f t="shared" si="11"/>
        <v>386.36312755083259</v>
      </c>
      <c r="G36" s="49">
        <f t="shared" si="11"/>
        <v>720.65951692519388</v>
      </c>
      <c r="H36" s="49">
        <f t="shared" si="11"/>
        <v>1179.5510834730162</v>
      </c>
      <c r="N36" s="48" t="s">
        <v>62</v>
      </c>
      <c r="O36" s="49">
        <f>+O8+O33</f>
        <v>60.958141325038135</v>
      </c>
      <c r="P36" s="49">
        <f t="shared" ref="P36:U36" si="12">+P8+P33</f>
        <v>84.857274773089358</v>
      </c>
      <c r="Q36" s="49">
        <f t="shared" si="12"/>
        <v>114.60403537537326</v>
      </c>
      <c r="R36" s="49">
        <f t="shared" si="12"/>
        <v>229.17093076156547</v>
      </c>
      <c r="S36" s="49">
        <f t="shared" si="12"/>
        <v>452.18131155083267</v>
      </c>
      <c r="T36" s="49">
        <f t="shared" si="12"/>
        <v>791.80559404519386</v>
      </c>
      <c r="U36" s="49">
        <f t="shared" si="12"/>
        <v>1256.7828235626162</v>
      </c>
    </row>
    <row r="37" spans="1:21" ht="15.5" x14ac:dyDescent="0.35">
      <c r="A37" s="46"/>
      <c r="B37" s="47"/>
      <c r="C37" s="47"/>
      <c r="D37" s="47"/>
      <c r="E37" s="47"/>
      <c r="F37" s="47"/>
      <c r="G37" s="47"/>
      <c r="H37" s="47"/>
    </row>
    <row r="38" spans="1:21" ht="15.5" x14ac:dyDescent="0.35">
      <c r="A38" s="46"/>
      <c r="B38" s="47"/>
      <c r="C38" s="47"/>
      <c r="D38" s="47"/>
      <c r="E38" s="47"/>
      <c r="F38" s="47"/>
      <c r="G38" s="47"/>
      <c r="H38" s="47"/>
    </row>
    <row r="39" spans="1:21" ht="15.5" x14ac:dyDescent="0.35">
      <c r="A39" s="46"/>
      <c r="B39" s="47"/>
      <c r="C39" s="47"/>
      <c r="D39" s="47"/>
      <c r="E39" s="47"/>
      <c r="F39" s="47"/>
      <c r="G39" s="47"/>
      <c r="H39" s="47"/>
    </row>
    <row r="40" spans="1:21" ht="15.5" x14ac:dyDescent="0.35">
      <c r="A40" s="46"/>
      <c r="B40" s="47"/>
      <c r="C40" s="47"/>
      <c r="D40" s="47"/>
      <c r="E40" s="47"/>
      <c r="F40" s="47"/>
      <c r="G40" s="47"/>
      <c r="H40" s="47"/>
    </row>
    <row r="41" spans="1:21" ht="15.5" x14ac:dyDescent="0.35">
      <c r="A41" s="46"/>
      <c r="B41" s="47"/>
      <c r="C41" s="47"/>
      <c r="D41" s="47"/>
      <c r="E41" s="47"/>
      <c r="F41" s="47"/>
      <c r="G41" s="47"/>
      <c r="H41" s="47"/>
    </row>
    <row r="43" spans="1:21" ht="15.5" x14ac:dyDescent="0.35">
      <c r="A43" s="37" t="s">
        <v>40</v>
      </c>
      <c r="B43" s="38">
        <v>2020</v>
      </c>
      <c r="C43" s="50">
        <v>2021</v>
      </c>
      <c r="D43" s="50">
        <v>2022</v>
      </c>
      <c r="E43" s="50">
        <v>2023</v>
      </c>
      <c r="F43" s="50">
        <v>2024</v>
      </c>
      <c r="G43" s="50">
        <v>2025</v>
      </c>
      <c r="H43" s="50">
        <v>2026</v>
      </c>
      <c r="N43" s="37" t="s">
        <v>40</v>
      </c>
      <c r="O43" s="38">
        <v>2020</v>
      </c>
      <c r="P43" s="50">
        <v>2021</v>
      </c>
      <c r="Q43" s="50">
        <v>2022</v>
      </c>
      <c r="R43" s="50">
        <v>2023</v>
      </c>
      <c r="S43" s="50">
        <v>2024</v>
      </c>
      <c r="T43" s="50">
        <v>2025</v>
      </c>
      <c r="U43" s="50">
        <v>2026</v>
      </c>
    </row>
    <row r="44" spans="1:21" ht="2" customHeight="1" x14ac:dyDescent="0.35">
      <c r="A44" s="39"/>
      <c r="B44" s="40"/>
      <c r="C44" s="41"/>
      <c r="D44" s="39"/>
      <c r="E44" s="39"/>
      <c r="F44" s="39"/>
      <c r="G44" s="39"/>
      <c r="H44" s="39"/>
      <c r="N44" s="39"/>
      <c r="O44" s="40"/>
      <c r="P44" s="41"/>
      <c r="Q44" s="39"/>
      <c r="R44" s="39"/>
      <c r="S44" s="39"/>
      <c r="T44" s="39"/>
      <c r="U44" s="39"/>
    </row>
    <row r="45" spans="1:21" ht="15.5" x14ac:dyDescent="0.35">
      <c r="A45" s="39" t="s">
        <v>41</v>
      </c>
      <c r="B45" s="42">
        <v>48.997982159999999</v>
      </c>
      <c r="C45" s="42">
        <v>60.958141325038135</v>
      </c>
      <c r="D45" s="42">
        <v>92.471424773089353</v>
      </c>
      <c r="E45" s="43">
        <v>140.84416172537331</v>
      </c>
      <c r="F45" s="43">
        <v>279.74997561067153</v>
      </c>
      <c r="G45" s="43">
        <v>509.61015212713619</v>
      </c>
      <c r="H45" s="43">
        <v>853.87172810652521</v>
      </c>
      <c r="N45" s="39" t="s">
        <v>41</v>
      </c>
      <c r="O45" s="42">
        <v>48.997982159999999</v>
      </c>
      <c r="P45" s="42">
        <v>53.333130075038135</v>
      </c>
      <c r="Q45" s="42">
        <v>37.274762848089331</v>
      </c>
      <c r="R45" s="43">
        <v>43.796432713273198</v>
      </c>
      <c r="S45" s="43">
        <v>153.19165406595741</v>
      </c>
      <c r="T45" s="43">
        <v>370.41274317622776</v>
      </c>
      <c r="U45" s="43">
        <v>703.46539924909609</v>
      </c>
    </row>
    <row r="46" spans="1:21" ht="6.5" customHeight="1" x14ac:dyDescent="0.35">
      <c r="A46" s="39"/>
      <c r="B46" s="42"/>
      <c r="C46" s="42"/>
      <c r="D46" s="39"/>
      <c r="E46" s="39"/>
      <c r="F46" s="39"/>
      <c r="G46" s="39"/>
      <c r="H46" s="39"/>
      <c r="N46" s="39"/>
      <c r="O46" s="42"/>
      <c r="P46" s="42"/>
      <c r="Q46" s="39"/>
      <c r="R46" s="39"/>
      <c r="S46" s="39"/>
      <c r="T46" s="39"/>
      <c r="U46" s="39"/>
    </row>
    <row r="47" spans="1:21" ht="15.5" x14ac:dyDescent="0.35">
      <c r="A47" s="39" t="s">
        <v>42</v>
      </c>
      <c r="B47" s="42"/>
      <c r="C47" s="42"/>
      <c r="D47" s="39"/>
      <c r="E47" s="39"/>
      <c r="F47" s="39"/>
      <c r="G47" s="39"/>
      <c r="H47" s="39"/>
      <c r="N47" s="39" t="s">
        <v>42</v>
      </c>
      <c r="O47" s="42"/>
      <c r="P47" s="42"/>
      <c r="Q47" s="39"/>
      <c r="R47" s="39"/>
      <c r="S47" s="39"/>
      <c r="T47" s="39"/>
      <c r="U47" s="39"/>
    </row>
    <row r="48" spans="1:21" ht="15.5" x14ac:dyDescent="0.35">
      <c r="A48" s="39" t="s">
        <v>43</v>
      </c>
      <c r="B48" s="42"/>
      <c r="C48" s="42"/>
      <c r="D48" s="39"/>
      <c r="E48" s="39"/>
      <c r="F48" s="39"/>
      <c r="G48" s="39"/>
      <c r="H48" s="39"/>
      <c r="N48" s="39" t="s">
        <v>43</v>
      </c>
      <c r="O48" s="42"/>
      <c r="P48" s="42"/>
      <c r="Q48" s="39"/>
      <c r="R48" s="39"/>
      <c r="S48" s="39"/>
      <c r="T48" s="39"/>
      <c r="U48" s="39"/>
    </row>
    <row r="49" spans="1:21" ht="15.5" x14ac:dyDescent="0.35">
      <c r="A49" s="39" t="s">
        <v>44</v>
      </c>
      <c r="B49" s="42">
        <v>60.06432797639814</v>
      </c>
      <c r="C49" s="42">
        <v>193.94635730595726</v>
      </c>
      <c r="D49" s="42">
        <v>272.39122323228395</v>
      </c>
      <c r="E49" s="42">
        <v>371.8850396164982</v>
      </c>
      <c r="F49" s="42">
        <v>472.15857127691265</v>
      </c>
      <c r="G49" s="42">
        <v>596.25190653025493</v>
      </c>
      <c r="H49" s="42">
        <v>732.15782686259411</v>
      </c>
      <c r="N49" s="39" t="s">
        <v>44</v>
      </c>
      <c r="O49" s="42">
        <v>57.43931672639814</v>
      </c>
      <c r="P49" s="42">
        <v>151.37470663095723</v>
      </c>
      <c r="Q49" s="42">
        <v>230.54015614518389</v>
      </c>
      <c r="R49" s="42">
        <v>342.37444708388421</v>
      </c>
      <c r="S49" s="42">
        <v>459.51948387071837</v>
      </c>
      <c r="T49" s="42">
        <v>585.04298662373424</v>
      </c>
      <c r="U49" s="42">
        <v>719.51531766156609</v>
      </c>
    </row>
    <row r="50" spans="1:21" ht="15.5" x14ac:dyDescent="0.35">
      <c r="A50" s="39" t="s">
        <v>45</v>
      </c>
      <c r="B50" s="42">
        <v>10.000000000000004</v>
      </c>
      <c r="C50" s="42">
        <v>31.2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N50" s="39" t="s">
        <v>45</v>
      </c>
      <c r="O50" s="42">
        <v>10.000000000000004</v>
      </c>
      <c r="P50" s="42">
        <v>31.2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</row>
    <row r="51" spans="1:21" ht="15.5" x14ac:dyDescent="0.35">
      <c r="A51" s="39" t="s">
        <v>46</v>
      </c>
      <c r="B51" s="42">
        <v>0</v>
      </c>
      <c r="C51" s="42">
        <v>0.20129320000000001</v>
      </c>
      <c r="D51" s="42">
        <v>0.40258640000000001</v>
      </c>
      <c r="E51" s="42">
        <v>0.80517280000000002</v>
      </c>
      <c r="F51" s="42">
        <v>1.6103456</v>
      </c>
      <c r="G51" s="42">
        <v>3.2206912000000001</v>
      </c>
      <c r="H51" s="42">
        <v>6.4413824000000002</v>
      </c>
      <c r="N51" s="39" t="s">
        <v>46</v>
      </c>
      <c r="O51" s="42">
        <v>0</v>
      </c>
      <c r="P51" s="42">
        <v>0.20129320000000001</v>
      </c>
      <c r="Q51" s="42">
        <v>0.40258640000000001</v>
      </c>
      <c r="R51" s="42">
        <v>0.80517280000000002</v>
      </c>
      <c r="S51" s="42">
        <v>1.6103456</v>
      </c>
      <c r="T51" s="42">
        <v>3.2206912000000001</v>
      </c>
      <c r="U51" s="42">
        <v>6.4413824000000002</v>
      </c>
    </row>
    <row r="52" spans="1:21" ht="9" customHeight="1" x14ac:dyDescent="0.35">
      <c r="A52" s="39"/>
      <c r="B52" s="42"/>
      <c r="C52" s="42"/>
      <c r="D52" s="39"/>
      <c r="E52" s="39"/>
      <c r="F52" s="39"/>
      <c r="G52" s="39"/>
      <c r="H52" s="39"/>
      <c r="N52" s="39"/>
      <c r="O52" s="42"/>
      <c r="P52" s="42"/>
      <c r="Q52" s="39"/>
      <c r="R52" s="39"/>
      <c r="S52" s="39"/>
      <c r="T52" s="39"/>
      <c r="U52" s="39"/>
    </row>
    <row r="53" spans="1:21" ht="15.5" x14ac:dyDescent="0.35">
      <c r="A53" s="39" t="s">
        <v>47</v>
      </c>
      <c r="B53" s="42">
        <f>SUM(B49:B52)</f>
        <v>70.064327976398147</v>
      </c>
      <c r="C53" s="42">
        <f t="shared" ref="C53" si="13">SUM(C49:C52)</f>
        <v>225.34765050595726</v>
      </c>
      <c r="D53" s="42">
        <f t="shared" ref="D53" si="14">SUM(D49:D52)</f>
        <v>272.79380963228397</v>
      </c>
      <c r="E53" s="42">
        <f t="shared" ref="E53" si="15">SUM(E49:E52)</f>
        <v>372.69021241649818</v>
      </c>
      <c r="F53" s="42">
        <f t="shared" ref="F53" si="16">SUM(F49:F52)</f>
        <v>473.76891687691267</v>
      </c>
      <c r="G53" s="42">
        <f t="shared" ref="G53" si="17">SUM(G49:G52)</f>
        <v>599.47259773025496</v>
      </c>
      <c r="H53" s="42">
        <f t="shared" ref="H53" si="18">SUM(H49:H52)</f>
        <v>738.59920926259406</v>
      </c>
      <c r="N53" s="39" t="s">
        <v>47</v>
      </c>
      <c r="O53" s="42">
        <f>SUM(O49:O52)</f>
        <v>67.439316726398147</v>
      </c>
      <c r="P53" s="42">
        <f t="shared" ref="P53" si="19">SUM(P49:P52)</f>
        <v>182.77599983095723</v>
      </c>
      <c r="Q53" s="42">
        <f t="shared" ref="Q53" si="20">SUM(Q49:Q52)</f>
        <v>230.94274254518388</v>
      </c>
      <c r="R53" s="42">
        <f t="shared" ref="R53" si="21">SUM(R49:R52)</f>
        <v>343.17961988388419</v>
      </c>
      <c r="S53" s="42">
        <f t="shared" ref="S53" si="22">SUM(S49:S52)</f>
        <v>461.12982947071839</v>
      </c>
      <c r="T53" s="42">
        <f t="shared" ref="T53" si="23">SUM(T49:T52)</f>
        <v>588.26367782373427</v>
      </c>
      <c r="U53" s="42">
        <f t="shared" ref="U53" si="24">SUM(U49:U52)</f>
        <v>725.95670006156604</v>
      </c>
    </row>
    <row r="54" spans="1:21" ht="4" customHeight="1" x14ac:dyDescent="0.35">
      <c r="A54" s="39"/>
      <c r="B54" s="42"/>
      <c r="C54" s="42"/>
      <c r="D54" s="39"/>
      <c r="E54" s="39"/>
      <c r="F54" s="39"/>
      <c r="G54" s="39"/>
      <c r="H54" s="39"/>
      <c r="N54" s="39"/>
      <c r="O54" s="42"/>
      <c r="P54" s="42"/>
      <c r="Q54" s="39"/>
      <c r="R54" s="39"/>
      <c r="S54" s="39"/>
      <c r="T54" s="39"/>
      <c r="U54" s="39"/>
    </row>
    <row r="55" spans="1:21" ht="15.5" x14ac:dyDescent="0.35">
      <c r="A55" s="39" t="s">
        <v>48</v>
      </c>
      <c r="B55" s="42"/>
      <c r="C55" s="42"/>
      <c r="D55" s="39"/>
      <c r="E55" s="39"/>
      <c r="F55" s="39"/>
      <c r="G55" s="39"/>
      <c r="H55" s="39"/>
      <c r="N55" s="39" t="s">
        <v>48</v>
      </c>
      <c r="O55" s="42"/>
      <c r="P55" s="42"/>
      <c r="Q55" s="39"/>
      <c r="R55" s="39"/>
      <c r="S55" s="39"/>
      <c r="T55" s="39"/>
      <c r="U55" s="39"/>
    </row>
    <row r="56" spans="1:21" ht="15.5" hidden="1" outlineLevel="1" x14ac:dyDescent="0.35">
      <c r="A56" s="39" t="s">
        <v>49</v>
      </c>
      <c r="B56" s="42">
        <v>0</v>
      </c>
      <c r="C56" s="42">
        <v>0.20129320000000001</v>
      </c>
      <c r="D56" s="42">
        <v>0.40258640000000001</v>
      </c>
      <c r="E56" s="42">
        <v>0.80517280000000002</v>
      </c>
      <c r="F56" s="42">
        <v>1.6103456</v>
      </c>
      <c r="G56" s="42">
        <v>3.2206912000000001</v>
      </c>
      <c r="H56" s="42">
        <v>6.4413824000000002</v>
      </c>
      <c r="N56" s="39" t="s">
        <v>49</v>
      </c>
      <c r="O56" s="42">
        <v>5</v>
      </c>
      <c r="P56" s="42">
        <v>5.2012932000000003</v>
      </c>
      <c r="Q56" s="42">
        <v>0.40258640000000001</v>
      </c>
      <c r="R56" s="42">
        <v>0.80517280000000002</v>
      </c>
      <c r="S56" s="42">
        <v>1.6103456</v>
      </c>
      <c r="T56" s="42">
        <v>3.2206912000000001</v>
      </c>
      <c r="U56" s="42">
        <v>6.4413824000000002</v>
      </c>
    </row>
    <row r="57" spans="1:21" ht="15.5" hidden="1" outlineLevel="1" x14ac:dyDescent="0.35">
      <c r="A57" s="39" t="s">
        <v>50</v>
      </c>
      <c r="B57" s="42"/>
      <c r="C57" s="42"/>
      <c r="D57" s="39"/>
      <c r="E57" s="39"/>
      <c r="F57" s="39"/>
      <c r="G57" s="39"/>
      <c r="H57" s="39"/>
      <c r="N57" s="39" t="s">
        <v>50</v>
      </c>
      <c r="O57" s="42"/>
      <c r="P57" s="42"/>
      <c r="Q57" s="39"/>
      <c r="R57" s="39"/>
      <c r="S57" s="39"/>
      <c r="T57" s="39"/>
      <c r="U57" s="39"/>
    </row>
    <row r="58" spans="1:21" ht="15.5" hidden="1" outlineLevel="1" x14ac:dyDescent="0.35">
      <c r="A58" s="39" t="s">
        <v>51</v>
      </c>
      <c r="B58" s="42">
        <v>38.846245960800012</v>
      </c>
      <c r="C58" s="42">
        <v>127.72918927890001</v>
      </c>
      <c r="D58" s="42">
        <v>149.18520000000001</v>
      </c>
      <c r="E58" s="42">
        <v>155.15260799999999</v>
      </c>
      <c r="F58" s="42">
        <v>161.35871232</v>
      </c>
      <c r="G58" s="42">
        <v>167.81306081279999</v>
      </c>
      <c r="H58" s="42">
        <v>174.52558324531199</v>
      </c>
      <c r="N58" s="39" t="s">
        <v>51</v>
      </c>
      <c r="O58" s="42">
        <v>38.846245960800012</v>
      </c>
      <c r="P58" s="42">
        <v>127.72918927890001</v>
      </c>
      <c r="Q58" s="42">
        <v>149.18520000000001</v>
      </c>
      <c r="R58" s="42">
        <v>155.15260799999999</v>
      </c>
      <c r="S58" s="42">
        <v>161.35871232</v>
      </c>
      <c r="T58" s="42">
        <v>167.81306081279999</v>
      </c>
      <c r="U58" s="42">
        <v>174.52558324531199</v>
      </c>
    </row>
    <row r="59" spans="1:21" ht="15.5" hidden="1" outlineLevel="1" x14ac:dyDescent="0.35">
      <c r="A59" s="39" t="s">
        <v>52</v>
      </c>
      <c r="B59" s="42">
        <v>10.395474271200003</v>
      </c>
      <c r="C59" s="42">
        <v>34.181050652100005</v>
      </c>
      <c r="D59" s="42">
        <v>39.922800000000002</v>
      </c>
      <c r="E59" s="42">
        <v>41.519711999999998</v>
      </c>
      <c r="F59" s="42">
        <v>43.180500480000006</v>
      </c>
      <c r="G59" s="42">
        <v>44.907720499200003</v>
      </c>
      <c r="H59" s="42">
        <v>46.704029319168001</v>
      </c>
      <c r="N59" s="39" t="s">
        <v>52</v>
      </c>
      <c r="O59" s="42">
        <v>10.395474271200003</v>
      </c>
      <c r="P59" s="42">
        <v>34.181050652100005</v>
      </c>
      <c r="Q59" s="42">
        <v>39.922800000000002</v>
      </c>
      <c r="R59" s="42">
        <v>41.519711999999998</v>
      </c>
      <c r="S59" s="42">
        <v>43.180500480000006</v>
      </c>
      <c r="T59" s="42">
        <v>44.907720499200003</v>
      </c>
      <c r="U59" s="42">
        <v>46.704029319168001</v>
      </c>
    </row>
    <row r="60" spans="1:21" ht="15.5" hidden="1" outlineLevel="1" x14ac:dyDescent="0.35">
      <c r="A60" s="39" t="s">
        <v>53</v>
      </c>
      <c r="B60" s="42">
        <v>0.9301213821600004</v>
      </c>
      <c r="C60" s="42">
        <v>3.0583045320300006</v>
      </c>
      <c r="D60" s="42">
        <v>3.5720400000000003</v>
      </c>
      <c r="E60" s="42">
        <v>3.7149216000000003</v>
      </c>
      <c r="F60" s="42">
        <v>3.8635184640000002</v>
      </c>
      <c r="G60" s="42">
        <v>4.0180592025600008</v>
      </c>
      <c r="H60" s="42">
        <v>4.1787815706623999</v>
      </c>
      <c r="N60" s="39" t="s">
        <v>53</v>
      </c>
      <c r="O60" s="42">
        <v>0.9301213821600004</v>
      </c>
      <c r="P60" s="42">
        <v>3.0583045320300006</v>
      </c>
      <c r="Q60" s="42">
        <v>3.5720400000000003</v>
      </c>
      <c r="R60" s="42">
        <v>3.7149216000000003</v>
      </c>
      <c r="S60" s="42">
        <v>3.8635184640000002</v>
      </c>
      <c r="T60" s="42">
        <v>4.0180592025600008</v>
      </c>
      <c r="U60" s="42">
        <v>4.1787815706623999</v>
      </c>
    </row>
    <row r="61" spans="1:21" ht="15.5" hidden="1" outlineLevel="1" x14ac:dyDescent="0.35">
      <c r="A61" s="39" t="s">
        <v>54</v>
      </c>
      <c r="B61" s="42">
        <v>0.53885550000000004</v>
      </c>
      <c r="C61" s="42">
        <v>1.7641180079000003</v>
      </c>
      <c r="D61" s="42">
        <v>1.8540000000000001</v>
      </c>
      <c r="E61" s="42">
        <v>1.9281600000000001</v>
      </c>
      <c r="F61" s="42">
        <v>2.0052864000000001</v>
      </c>
      <c r="G61" s="42">
        <v>2.0854978559999999</v>
      </c>
      <c r="H61" s="42">
        <v>2.1689177702400007</v>
      </c>
      <c r="N61" s="39" t="s">
        <v>54</v>
      </c>
      <c r="O61" s="42">
        <v>0.53885550000000004</v>
      </c>
      <c r="P61" s="42">
        <v>1.7641180079000003</v>
      </c>
      <c r="Q61" s="42">
        <v>1.8540000000000001</v>
      </c>
      <c r="R61" s="42">
        <v>1.9281600000000001</v>
      </c>
      <c r="S61" s="42">
        <v>2.0052864000000001</v>
      </c>
      <c r="T61" s="42">
        <v>2.0854978559999999</v>
      </c>
      <c r="U61" s="42">
        <v>2.1689177702400007</v>
      </c>
    </row>
    <row r="62" spans="1:21" ht="15.5" hidden="1" outlineLevel="1" x14ac:dyDescent="0.35">
      <c r="A62" s="39" t="s">
        <v>55</v>
      </c>
      <c r="B62" s="42">
        <v>1.6165665</v>
      </c>
      <c r="C62" s="42">
        <v>5.2923540237000006</v>
      </c>
      <c r="D62" s="42">
        <v>5.5620000000000003</v>
      </c>
      <c r="E62" s="42">
        <v>5.7844800000000003</v>
      </c>
      <c r="F62" s="42">
        <v>6.0158592000000004</v>
      </c>
      <c r="G62" s="42">
        <v>6.2564935679999998</v>
      </c>
      <c r="H62" s="42">
        <v>6.5067533107200015</v>
      </c>
      <c r="N62" s="39" t="s">
        <v>55</v>
      </c>
      <c r="O62" s="42">
        <v>1.6165665</v>
      </c>
      <c r="P62" s="42">
        <v>5.2923540237000006</v>
      </c>
      <c r="Q62" s="42">
        <v>5.5620000000000003</v>
      </c>
      <c r="R62" s="42">
        <v>5.7844800000000003</v>
      </c>
      <c r="S62" s="42">
        <v>6.0158592000000004</v>
      </c>
      <c r="T62" s="42">
        <v>6.2564935679999998</v>
      </c>
      <c r="U62" s="42">
        <v>6.5067533107200015</v>
      </c>
    </row>
    <row r="63" spans="1:21" ht="15.5" hidden="1" outlineLevel="1" x14ac:dyDescent="0.35">
      <c r="A63" s="39" t="s">
        <v>56</v>
      </c>
      <c r="B63" s="42">
        <v>1.0324717599999997</v>
      </c>
      <c r="C63" s="42">
        <v>3.2971219996000003</v>
      </c>
      <c r="D63" s="42">
        <v>3.2936062800000001</v>
      </c>
      <c r="E63" s="42">
        <v>3.4253505312000008</v>
      </c>
      <c r="F63" s="42">
        <v>3.5623645524480008</v>
      </c>
      <c r="G63" s="42">
        <v>3.704859134545921</v>
      </c>
      <c r="H63" s="42">
        <v>3.8530534999277579</v>
      </c>
      <c r="N63" s="39" t="s">
        <v>56</v>
      </c>
      <c r="O63" s="42">
        <v>1.0324717599999997</v>
      </c>
      <c r="P63" s="42">
        <v>3.2971219996000003</v>
      </c>
      <c r="Q63" s="42">
        <v>3.2936062800000001</v>
      </c>
      <c r="R63" s="42">
        <v>3.4253505312000008</v>
      </c>
      <c r="S63" s="42">
        <v>3.5623645524480008</v>
      </c>
      <c r="T63" s="42">
        <v>3.704859134545921</v>
      </c>
      <c r="U63" s="42">
        <v>3.8530534999277579</v>
      </c>
    </row>
    <row r="64" spans="1:21" ht="15.5" hidden="1" outlineLevel="1" x14ac:dyDescent="0.35">
      <c r="A64" s="39" t="s">
        <v>57</v>
      </c>
      <c r="B64" s="42">
        <v>3.6293363279999995</v>
      </c>
      <c r="C64" s="42">
        <v>14.091361163039998</v>
      </c>
      <c r="D64" s="42">
        <v>15.9444</v>
      </c>
      <c r="E64" s="42">
        <v>16.582176</v>
      </c>
      <c r="F64" s="42">
        <v>17.245463040000001</v>
      </c>
      <c r="G64" s="42">
        <v>17.935281561600004</v>
      </c>
      <c r="H64" s="42">
        <v>18.652692824064001</v>
      </c>
      <c r="N64" s="39" t="s">
        <v>57</v>
      </c>
      <c r="O64" s="42">
        <v>3.6293363279999995</v>
      </c>
      <c r="P64" s="42">
        <v>14.091361163039998</v>
      </c>
      <c r="Q64" s="42">
        <v>15.9444</v>
      </c>
      <c r="R64" s="42">
        <v>16.582176</v>
      </c>
      <c r="S64" s="42">
        <v>17.245463040000001</v>
      </c>
      <c r="T64" s="42">
        <v>17.935281561600004</v>
      </c>
      <c r="U64" s="42">
        <v>18.652692824064001</v>
      </c>
    </row>
    <row r="65" spans="1:21" ht="15.5" hidden="1" outlineLevel="1" x14ac:dyDescent="0.35">
      <c r="A65" s="39" t="s">
        <v>58</v>
      </c>
      <c r="B65" s="42">
        <v>0.84684514319999993</v>
      </c>
      <c r="C65" s="42">
        <v>3.2879842713760001</v>
      </c>
      <c r="D65" s="42">
        <v>3.7203600000000003</v>
      </c>
      <c r="E65" s="42">
        <v>3.8691744000000003</v>
      </c>
      <c r="F65" s="42">
        <v>4.0239413760000007</v>
      </c>
      <c r="G65" s="42">
        <v>4.1848990310400014</v>
      </c>
      <c r="H65" s="42">
        <v>4.3522949922816005</v>
      </c>
      <c r="N65" s="39" t="s">
        <v>58</v>
      </c>
      <c r="O65" s="42">
        <v>0.84684514319999993</v>
      </c>
      <c r="P65" s="42">
        <v>3.2879842713760001</v>
      </c>
      <c r="Q65" s="42">
        <v>3.7203600000000003</v>
      </c>
      <c r="R65" s="42">
        <v>3.8691744000000003</v>
      </c>
      <c r="S65" s="42">
        <v>4.0239413760000007</v>
      </c>
      <c r="T65" s="42">
        <v>4.1848990310400014</v>
      </c>
      <c r="U65" s="42">
        <v>4.3522949922816005</v>
      </c>
    </row>
    <row r="66" spans="1:21" ht="15.5" hidden="1" outlineLevel="1" x14ac:dyDescent="0.35">
      <c r="A66" s="39" t="s">
        <v>59</v>
      </c>
      <c r="B66" s="42">
        <v>0.26825196600000001</v>
      </c>
      <c r="C66" s="42">
        <v>0.93158992926000017</v>
      </c>
      <c r="D66" s="42">
        <v>0.96408000000000005</v>
      </c>
      <c r="E66" s="42">
        <v>1.0026432000000001</v>
      </c>
      <c r="F66" s="42">
        <v>1.0427489280000002</v>
      </c>
      <c r="G66" s="42">
        <v>1.0844588851200003</v>
      </c>
      <c r="H66" s="42">
        <v>1.1278372405248003</v>
      </c>
      <c r="N66" s="39" t="s">
        <v>59</v>
      </c>
      <c r="O66" s="42">
        <v>0.26825196600000001</v>
      </c>
      <c r="P66" s="42">
        <v>0.93158992926000017</v>
      </c>
      <c r="Q66" s="42">
        <v>0.96408000000000005</v>
      </c>
      <c r="R66" s="42">
        <v>1.0026432000000001</v>
      </c>
      <c r="S66" s="42">
        <v>1.0427489280000002</v>
      </c>
      <c r="T66" s="42">
        <v>1.0844588851200003</v>
      </c>
      <c r="U66" s="42">
        <v>1.1278372405248003</v>
      </c>
    </row>
    <row r="67" spans="1:21" ht="5.5" customHeight="1" collapsed="1" x14ac:dyDescent="0.35">
      <c r="A67" s="39"/>
      <c r="B67" s="42"/>
      <c r="C67" s="42"/>
      <c r="D67" s="39"/>
      <c r="E67" s="39"/>
      <c r="F67" s="39"/>
      <c r="G67" s="39"/>
      <c r="H67" s="39"/>
      <c r="N67" s="39"/>
      <c r="O67" s="42"/>
      <c r="P67" s="42"/>
      <c r="Q67" s="39"/>
      <c r="R67" s="39"/>
      <c r="S67" s="39"/>
      <c r="T67" s="39"/>
      <c r="U67" s="39"/>
    </row>
    <row r="68" spans="1:21" ht="14.5" customHeight="1" x14ac:dyDescent="0.35">
      <c r="A68" s="39" t="s">
        <v>60</v>
      </c>
      <c r="B68" s="42">
        <f>SUM(B56:B66)</f>
        <v>58.104168811360012</v>
      </c>
      <c r="C68" s="42">
        <f t="shared" ref="C68:H68" si="25">SUM(C56:C66)</f>
        <v>193.83436705790604</v>
      </c>
      <c r="D68" s="42">
        <f t="shared" si="25"/>
        <v>224.42107268000001</v>
      </c>
      <c r="E68" s="42">
        <f t="shared" si="25"/>
        <v>233.78439853119997</v>
      </c>
      <c r="F68" s="42">
        <f t="shared" si="25"/>
        <v>243.90874036044801</v>
      </c>
      <c r="G68" s="42">
        <f t="shared" si="25"/>
        <v>255.21102175086591</v>
      </c>
      <c r="H68" s="42">
        <f t="shared" si="25"/>
        <v>268.51132617290057</v>
      </c>
      <c r="N68" s="39" t="s">
        <v>60</v>
      </c>
      <c r="O68" s="42">
        <f>SUM(O56:O66)</f>
        <v>63.104168811360012</v>
      </c>
      <c r="P68" s="42">
        <f t="shared" ref="P68:U68" si="26">SUM(P56:P66)</f>
        <v>198.83436705790604</v>
      </c>
      <c r="Q68" s="42">
        <f t="shared" si="26"/>
        <v>224.42107268000001</v>
      </c>
      <c r="R68" s="42">
        <f t="shared" si="26"/>
        <v>233.78439853119997</v>
      </c>
      <c r="S68" s="42">
        <f t="shared" si="26"/>
        <v>243.90874036044801</v>
      </c>
      <c r="T68" s="42">
        <f t="shared" si="26"/>
        <v>255.21102175086591</v>
      </c>
      <c r="U68" s="42">
        <f t="shared" si="26"/>
        <v>268.51132617290057</v>
      </c>
    </row>
    <row r="69" spans="1:21" ht="4.5" customHeight="1" x14ac:dyDescent="0.35">
      <c r="A69" s="39"/>
      <c r="B69" s="42"/>
      <c r="C69" s="42"/>
      <c r="D69" s="39"/>
      <c r="E69" s="39"/>
      <c r="F69" s="39"/>
      <c r="G69" s="39"/>
      <c r="H69" s="39"/>
      <c r="N69" s="39"/>
      <c r="O69" s="42"/>
      <c r="P69" s="42"/>
      <c r="Q69" s="39"/>
      <c r="R69" s="39"/>
      <c r="S69" s="39"/>
      <c r="T69" s="39"/>
      <c r="U69" s="39"/>
    </row>
    <row r="70" spans="1:21" ht="15.5" x14ac:dyDescent="0.35">
      <c r="A70" s="44" t="s">
        <v>61</v>
      </c>
      <c r="B70" s="45">
        <f>+B53-B68</f>
        <v>11.960159165038135</v>
      </c>
      <c r="C70" s="45">
        <f t="shared" ref="C70:H70" si="27">+C53-C68</f>
        <v>31.513283448051226</v>
      </c>
      <c r="D70" s="45">
        <f t="shared" si="27"/>
        <v>48.372736952283958</v>
      </c>
      <c r="E70" s="45">
        <f t="shared" si="27"/>
        <v>138.90581388529822</v>
      </c>
      <c r="F70" s="45">
        <f t="shared" si="27"/>
        <v>229.86017651646466</v>
      </c>
      <c r="G70" s="45">
        <f t="shared" si="27"/>
        <v>344.26157597938902</v>
      </c>
      <c r="H70" s="45">
        <f t="shared" si="27"/>
        <v>470.08788308969349</v>
      </c>
      <c r="N70" s="44" t="s">
        <v>61</v>
      </c>
      <c r="O70" s="45">
        <f>+O53-O68</f>
        <v>4.3351479150381351</v>
      </c>
      <c r="P70" s="45">
        <f t="shared" ref="P70:U70" si="28">+P53-P68</f>
        <v>-16.058367226948803</v>
      </c>
      <c r="Q70" s="45">
        <f t="shared" si="28"/>
        <v>6.5216698651838669</v>
      </c>
      <c r="R70" s="45">
        <f t="shared" si="28"/>
        <v>109.39522135268422</v>
      </c>
      <c r="S70" s="45">
        <f t="shared" si="28"/>
        <v>217.22108911027038</v>
      </c>
      <c r="T70" s="45">
        <f t="shared" si="28"/>
        <v>333.05265607286833</v>
      </c>
      <c r="U70" s="45">
        <f t="shared" si="28"/>
        <v>457.44537388866547</v>
      </c>
    </row>
    <row r="71" spans="1:21" ht="9.5" customHeight="1" x14ac:dyDescent="0.35">
      <c r="A71" s="39"/>
      <c r="B71" s="39"/>
      <c r="C71" s="42"/>
      <c r="D71" s="39"/>
      <c r="E71" s="39"/>
      <c r="F71" s="39"/>
      <c r="G71" s="39"/>
      <c r="H71" s="39"/>
    </row>
    <row r="72" spans="1:21" ht="17.5" x14ac:dyDescent="0.45">
      <c r="A72" s="48" t="s">
        <v>62</v>
      </c>
      <c r="B72" s="49">
        <v>60.958141325038135</v>
      </c>
      <c r="C72" s="49">
        <v>92.471424773089353</v>
      </c>
      <c r="D72" s="49">
        <v>140.27956172537333</v>
      </c>
      <c r="E72" s="49">
        <v>283.07292620956559</v>
      </c>
      <c r="F72" s="49">
        <v>525.3181409209003</v>
      </c>
      <c r="G72" s="49">
        <v>874.49635600354918</v>
      </c>
      <c r="H72" s="49">
        <v>1346.2342093250045</v>
      </c>
      <c r="N72" s="48" t="s">
        <v>62</v>
      </c>
      <c r="O72" s="49">
        <f>+O45+O70</f>
        <v>53.333130075038135</v>
      </c>
      <c r="P72" s="49">
        <f>+P45+P70</f>
        <v>37.274762848089331</v>
      </c>
      <c r="Q72" s="49">
        <f>+Q45+Q70</f>
        <v>43.796432713273198</v>
      </c>
      <c r="R72" s="49">
        <f>+R45+R70</f>
        <v>153.19165406595741</v>
      </c>
      <c r="S72" s="49">
        <f>+S45+S70</f>
        <v>370.41274317622776</v>
      </c>
      <c r="T72" s="49">
        <f>+T45+T70</f>
        <v>703.46539924909609</v>
      </c>
      <c r="U72" s="49">
        <f>+U45+U70</f>
        <v>1160.9107731377617</v>
      </c>
    </row>
    <row r="80" spans="1:21" ht="15.5" x14ac:dyDescent="0.35">
      <c r="A80" s="37" t="s">
        <v>40</v>
      </c>
      <c r="B80" s="38">
        <v>2020</v>
      </c>
      <c r="C80" s="50">
        <v>2021</v>
      </c>
      <c r="D80" s="50">
        <v>2022</v>
      </c>
      <c r="E80" s="50">
        <v>2023</v>
      </c>
      <c r="F80" s="50">
        <v>2024</v>
      </c>
      <c r="G80" s="50">
        <v>2025</v>
      </c>
      <c r="H80" s="50">
        <v>2026</v>
      </c>
      <c r="N80" s="37" t="s">
        <v>40</v>
      </c>
      <c r="O80" s="38">
        <v>2020</v>
      </c>
      <c r="P80" s="50">
        <v>2021</v>
      </c>
      <c r="Q80" s="50">
        <v>2022</v>
      </c>
      <c r="R80" s="50">
        <v>2023</v>
      </c>
      <c r="S80" s="50">
        <v>2024</v>
      </c>
      <c r="T80" s="50">
        <v>2025</v>
      </c>
      <c r="U80" s="50">
        <v>2026</v>
      </c>
    </row>
    <row r="81" spans="1:21" ht="15.5" x14ac:dyDescent="0.35">
      <c r="A81" s="39"/>
      <c r="B81" s="40"/>
      <c r="C81" s="41"/>
      <c r="D81" s="39"/>
      <c r="E81" s="39"/>
      <c r="F81" s="39"/>
      <c r="G81" s="39"/>
      <c r="H81" s="39"/>
      <c r="N81" s="39"/>
      <c r="O81" s="40"/>
      <c r="P81" s="41"/>
      <c r="Q81" s="39"/>
      <c r="R81" s="39"/>
      <c r="S81" s="39"/>
      <c r="T81" s="39"/>
      <c r="U81" s="39"/>
    </row>
    <row r="82" spans="1:21" ht="15.5" x14ac:dyDescent="0.35">
      <c r="A82" s="39" t="s">
        <v>41</v>
      </c>
      <c r="B82" s="42">
        <v>48.997982159999999</v>
      </c>
      <c r="C82" s="42">
        <v>53.333130075038135</v>
      </c>
      <c r="D82" s="42">
        <v>47.774762848089331</v>
      </c>
      <c r="E82" s="43">
        <v>55.020932713273204</v>
      </c>
      <c r="F82" s="43">
        <v>165.21541406595736</v>
      </c>
      <c r="G82" s="43">
        <v>383.3347991762277</v>
      </c>
      <c r="H82" s="43">
        <v>717.41100532909604</v>
      </c>
      <c r="N82" s="39" t="s">
        <v>41</v>
      </c>
      <c r="O82" s="42">
        <v>48.997982159999999</v>
      </c>
      <c r="P82" s="42">
        <v>53.333130075038135</v>
      </c>
      <c r="Q82" s="42">
        <v>47.774762848089331</v>
      </c>
      <c r="R82" s="43">
        <v>55.020932713273204</v>
      </c>
      <c r="S82" s="43">
        <v>277.18118604383744</v>
      </c>
      <c r="T82" s="43">
        <v>616.27892337237381</v>
      </c>
      <c r="U82" s="43">
        <v>1081.1223868852808</v>
      </c>
    </row>
    <row r="83" spans="1:21" ht="15.5" x14ac:dyDescent="0.35">
      <c r="A83" s="39"/>
      <c r="B83" s="42"/>
      <c r="C83" s="42"/>
      <c r="D83" s="39"/>
      <c r="E83" s="39"/>
      <c r="F83" s="39"/>
      <c r="G83" s="39"/>
      <c r="H83" s="39"/>
      <c r="N83" s="39"/>
      <c r="O83" s="42"/>
      <c r="P83" s="42"/>
      <c r="Q83" s="39"/>
      <c r="R83" s="39"/>
      <c r="S83" s="39"/>
      <c r="T83" s="39"/>
      <c r="U83" s="39"/>
    </row>
    <row r="84" spans="1:21" ht="15.5" x14ac:dyDescent="0.35">
      <c r="A84" s="39" t="s">
        <v>42</v>
      </c>
      <c r="B84" s="42"/>
      <c r="C84" s="42"/>
      <c r="D84" s="39"/>
      <c r="E84" s="39"/>
      <c r="F84" s="39"/>
      <c r="G84" s="39"/>
      <c r="H84" s="39"/>
      <c r="N84" s="39" t="s">
        <v>42</v>
      </c>
      <c r="O84" s="42"/>
      <c r="P84" s="42"/>
      <c r="Q84" s="39"/>
      <c r="R84" s="39"/>
      <c r="S84" s="39"/>
      <c r="T84" s="39"/>
      <c r="U84" s="39"/>
    </row>
    <row r="85" spans="1:21" ht="15.5" x14ac:dyDescent="0.35">
      <c r="A85" s="39" t="s">
        <v>43</v>
      </c>
      <c r="B85" s="42"/>
      <c r="C85" s="42"/>
      <c r="D85" s="39"/>
      <c r="E85" s="39"/>
      <c r="F85" s="39"/>
      <c r="G85" s="39"/>
      <c r="H85" s="39"/>
      <c r="N85" s="39" t="s">
        <v>43</v>
      </c>
      <c r="O85" s="42"/>
      <c r="P85" s="42"/>
      <c r="Q85" s="39"/>
      <c r="R85" s="39"/>
      <c r="S85" s="39"/>
      <c r="T85" s="39"/>
      <c r="U85" s="39"/>
    </row>
    <row r="86" spans="1:21" ht="15.5" x14ac:dyDescent="0.35">
      <c r="A86" s="39" t="s">
        <v>44</v>
      </c>
      <c r="B86" s="42">
        <v>57.43931672639814</v>
      </c>
      <c r="C86" s="42">
        <v>161.87470663095723</v>
      </c>
      <c r="D86" s="42">
        <v>231.26465614518389</v>
      </c>
      <c r="E86" s="42">
        <v>343.17370708388415</v>
      </c>
      <c r="F86" s="42">
        <v>460.41777987071833</v>
      </c>
      <c r="G86" s="42">
        <v>586.0665367037343</v>
      </c>
      <c r="H86" s="42">
        <v>720.69243734796623</v>
      </c>
      <c r="N86" s="39" t="s">
        <v>44</v>
      </c>
      <c r="O86" s="42">
        <v>57.43931672639814</v>
      </c>
      <c r="P86" s="42">
        <v>161.87470663095723</v>
      </c>
      <c r="Q86" s="42">
        <v>231.26465614518389</v>
      </c>
      <c r="R86" s="42">
        <v>455.13947906176423</v>
      </c>
      <c r="S86" s="42">
        <v>581.39613208898447</v>
      </c>
      <c r="T86" s="42">
        <v>716.83379406377287</v>
      </c>
      <c r="U86" s="42">
        <v>862.08703074327479</v>
      </c>
    </row>
    <row r="87" spans="1:21" ht="15.5" x14ac:dyDescent="0.35">
      <c r="A87" s="39" t="s">
        <v>45</v>
      </c>
      <c r="B87" s="42">
        <v>10.000000000000004</v>
      </c>
      <c r="C87" s="42">
        <v>31.2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N87" s="39" t="s">
        <v>45</v>
      </c>
      <c r="O87" s="42">
        <v>10.000000000000004</v>
      </c>
      <c r="P87" s="42">
        <v>31.2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</row>
    <row r="88" spans="1:21" ht="15.5" x14ac:dyDescent="0.35">
      <c r="A88" s="39" t="s">
        <v>46</v>
      </c>
      <c r="B88" s="42">
        <v>0</v>
      </c>
      <c r="C88" s="42">
        <v>0.20129320000000001</v>
      </c>
      <c r="D88" s="42">
        <v>0.40258640000000001</v>
      </c>
      <c r="E88" s="42">
        <v>0.80517280000000002</v>
      </c>
      <c r="F88" s="42">
        <v>1.6103456</v>
      </c>
      <c r="G88" s="42">
        <v>3.2206912000000001</v>
      </c>
      <c r="H88" s="42">
        <v>6.4413824000000002</v>
      </c>
      <c r="N88" s="39" t="s">
        <v>46</v>
      </c>
      <c r="O88" s="42">
        <v>0</v>
      </c>
      <c r="P88" s="42">
        <v>0.20129320000000001</v>
      </c>
      <c r="Q88" s="42">
        <v>0.40258640000000001</v>
      </c>
      <c r="R88" s="42">
        <v>0.80517280000000002</v>
      </c>
      <c r="S88" s="42">
        <v>1.6103456</v>
      </c>
      <c r="T88" s="42">
        <v>3.2206912000000001</v>
      </c>
      <c r="U88" s="42">
        <v>6.4413824000000002</v>
      </c>
    </row>
    <row r="89" spans="1:21" ht="15.5" x14ac:dyDescent="0.35">
      <c r="A89" s="39"/>
      <c r="B89" s="42"/>
      <c r="C89" s="42"/>
      <c r="D89" s="39"/>
      <c r="E89" s="39"/>
      <c r="F89" s="39"/>
      <c r="G89" s="39"/>
      <c r="H89" s="39"/>
      <c r="N89" s="39"/>
      <c r="O89" s="42"/>
      <c r="P89" s="42"/>
      <c r="Q89" s="39"/>
      <c r="R89" s="39"/>
      <c r="S89" s="39"/>
      <c r="T89" s="39"/>
      <c r="U89" s="39"/>
    </row>
    <row r="90" spans="1:21" ht="15.5" x14ac:dyDescent="0.35">
      <c r="A90" s="39" t="s">
        <v>47</v>
      </c>
      <c r="B90" s="42">
        <f>SUM(B86:B89)</f>
        <v>67.439316726398147</v>
      </c>
      <c r="C90" s="42">
        <f t="shared" ref="C90" si="29">SUM(C86:C89)</f>
        <v>193.27599983095723</v>
      </c>
      <c r="D90" s="42">
        <f t="shared" ref="D90" si="30">SUM(D86:D89)</f>
        <v>231.66724254518388</v>
      </c>
      <c r="E90" s="42">
        <f t="shared" ref="E90" si="31">SUM(E86:E89)</f>
        <v>343.97887988388413</v>
      </c>
      <c r="F90" s="42">
        <f t="shared" ref="F90" si="32">SUM(F86:F89)</f>
        <v>462.02812547071835</v>
      </c>
      <c r="G90" s="42">
        <f t="shared" ref="G90" si="33">SUM(G86:G89)</f>
        <v>589.28722790373433</v>
      </c>
      <c r="H90" s="42">
        <f t="shared" ref="H90" si="34">SUM(H86:H89)</f>
        <v>727.13381974796619</v>
      </c>
      <c r="N90" s="39" t="s">
        <v>47</v>
      </c>
      <c r="O90" s="42">
        <f>SUM(O86:O89)</f>
        <v>67.439316726398147</v>
      </c>
      <c r="P90" s="42">
        <f t="shared" ref="P90" si="35">SUM(P86:P89)</f>
        <v>193.27599983095723</v>
      </c>
      <c r="Q90" s="42">
        <f t="shared" ref="Q90" si="36">SUM(Q86:Q89)</f>
        <v>231.66724254518388</v>
      </c>
      <c r="R90" s="42">
        <f t="shared" ref="R90" si="37">SUM(R86:R89)</f>
        <v>455.94465186176421</v>
      </c>
      <c r="S90" s="42">
        <f t="shared" ref="S90" si="38">SUM(S86:S89)</f>
        <v>583.00647768898443</v>
      </c>
      <c r="T90" s="42">
        <f t="shared" ref="T90" si="39">SUM(T86:T89)</f>
        <v>720.0544852637729</v>
      </c>
      <c r="U90" s="42">
        <f t="shared" ref="U90" si="40">SUM(U86:U89)</f>
        <v>868.52841314327475</v>
      </c>
    </row>
    <row r="91" spans="1:21" ht="15.5" x14ac:dyDescent="0.35">
      <c r="A91" s="39"/>
      <c r="B91" s="42"/>
      <c r="C91" s="42"/>
      <c r="D91" s="39"/>
      <c r="E91" s="39"/>
      <c r="F91" s="39"/>
      <c r="G91" s="39"/>
      <c r="H91" s="39"/>
      <c r="N91" s="39"/>
      <c r="O91" s="42"/>
      <c r="P91" s="42"/>
      <c r="Q91" s="39"/>
      <c r="R91" s="39"/>
      <c r="S91" s="39"/>
      <c r="T91" s="39"/>
      <c r="U91" s="39"/>
    </row>
    <row r="92" spans="1:21" ht="15.5" x14ac:dyDescent="0.35">
      <c r="A92" s="39" t="s">
        <v>48</v>
      </c>
      <c r="B92" s="42"/>
      <c r="C92" s="42"/>
      <c r="D92" s="39"/>
      <c r="E92" s="39"/>
      <c r="F92" s="39"/>
      <c r="G92" s="39"/>
      <c r="H92" s="39"/>
      <c r="N92" s="39" t="s">
        <v>48</v>
      </c>
      <c r="O92" s="42"/>
      <c r="P92" s="42"/>
      <c r="Q92" s="39"/>
      <c r="R92" s="39"/>
      <c r="S92" s="39"/>
      <c r="T92" s="39"/>
      <c r="U92" s="39"/>
    </row>
    <row r="93" spans="1:21" ht="15.5" hidden="1" outlineLevel="1" x14ac:dyDescent="0.35">
      <c r="A93" s="39" t="s">
        <v>49</v>
      </c>
      <c r="B93" s="42">
        <v>5</v>
      </c>
      <c r="C93" s="42">
        <v>5.2012932000000003</v>
      </c>
      <c r="D93" s="42">
        <v>0.40258640000000001</v>
      </c>
      <c r="E93" s="42">
        <v>0.80517280000000002</v>
      </c>
      <c r="F93" s="42">
        <v>1.6103456</v>
      </c>
      <c r="G93" s="42">
        <v>3.2206912000000001</v>
      </c>
      <c r="H93" s="42">
        <v>6.4413824000000002</v>
      </c>
      <c r="N93" s="39" t="s">
        <v>49</v>
      </c>
      <c r="O93" s="42">
        <v>5</v>
      </c>
      <c r="P93" s="42">
        <v>5.2012932000000003</v>
      </c>
      <c r="Q93" s="42">
        <v>0.40258640000000001</v>
      </c>
      <c r="R93" s="42">
        <v>0.80517280000000002</v>
      </c>
      <c r="S93" s="42">
        <v>1.6103456</v>
      </c>
      <c r="T93" s="42">
        <v>3.2206912000000001</v>
      </c>
      <c r="U93" s="42">
        <v>6.4413824000000002</v>
      </c>
    </row>
    <row r="94" spans="1:21" ht="15.5" hidden="1" outlineLevel="1" x14ac:dyDescent="0.35">
      <c r="A94" s="39" t="s">
        <v>50</v>
      </c>
      <c r="B94" s="42"/>
      <c r="C94" s="42"/>
      <c r="D94" s="39"/>
      <c r="E94" s="39"/>
      <c r="F94" s="39"/>
      <c r="G94" s="39"/>
      <c r="H94" s="39"/>
      <c r="N94" s="39" t="s">
        <v>50</v>
      </c>
      <c r="O94" s="42"/>
      <c r="P94" s="42"/>
      <c r="Q94" s="39"/>
      <c r="R94" s="39"/>
      <c r="S94" s="39"/>
      <c r="T94" s="39"/>
      <c r="U94" s="39"/>
    </row>
    <row r="95" spans="1:21" ht="15.5" hidden="1" outlineLevel="1" x14ac:dyDescent="0.35">
      <c r="A95" s="39" t="s">
        <v>51</v>
      </c>
      <c r="B95" s="42">
        <v>38.846245960800012</v>
      </c>
      <c r="C95" s="42">
        <v>127.72918927890001</v>
      </c>
      <c r="D95" s="42">
        <v>149.18520000000001</v>
      </c>
      <c r="E95" s="42">
        <v>155.15260799999999</v>
      </c>
      <c r="F95" s="42">
        <v>161.35871232</v>
      </c>
      <c r="G95" s="42">
        <v>167.81306081279999</v>
      </c>
      <c r="H95" s="42">
        <v>174.52558324531199</v>
      </c>
      <c r="N95" s="39" t="s">
        <v>51</v>
      </c>
      <c r="O95" s="42">
        <v>38.846245960800012</v>
      </c>
      <c r="P95" s="42">
        <v>127.72918927890001</v>
      </c>
      <c r="Q95" s="42">
        <v>149.18520000000001</v>
      </c>
      <c r="R95" s="42">
        <v>155.15260799999999</v>
      </c>
      <c r="S95" s="42">
        <v>161.35871232</v>
      </c>
      <c r="T95" s="42">
        <v>167.81306081279999</v>
      </c>
      <c r="U95" s="42">
        <v>174.52558324531199</v>
      </c>
    </row>
    <row r="96" spans="1:21" ht="15.5" hidden="1" outlineLevel="1" x14ac:dyDescent="0.35">
      <c r="A96" s="39" t="s">
        <v>52</v>
      </c>
      <c r="B96" s="42">
        <v>10.395474271200003</v>
      </c>
      <c r="C96" s="42">
        <v>34.181050652100005</v>
      </c>
      <c r="D96" s="42">
        <v>39.922800000000002</v>
      </c>
      <c r="E96" s="42">
        <v>41.519711999999998</v>
      </c>
      <c r="F96" s="42">
        <v>43.180500480000006</v>
      </c>
      <c r="G96" s="42">
        <v>44.907720499200003</v>
      </c>
      <c r="H96" s="42">
        <v>46.704029319168001</v>
      </c>
      <c r="N96" s="39" t="s">
        <v>52</v>
      </c>
      <c r="O96" s="42">
        <v>10.395474271200003</v>
      </c>
      <c r="P96" s="42">
        <v>34.181050652100005</v>
      </c>
      <c r="Q96" s="42">
        <v>39.922800000000002</v>
      </c>
      <c r="R96" s="42">
        <v>41.519711999999998</v>
      </c>
      <c r="S96" s="42">
        <v>43.180500480000006</v>
      </c>
      <c r="T96" s="42">
        <v>44.907720499200003</v>
      </c>
      <c r="U96" s="42">
        <v>46.704029319168001</v>
      </c>
    </row>
    <row r="97" spans="1:21" ht="15.5" hidden="1" outlineLevel="1" x14ac:dyDescent="0.35">
      <c r="A97" s="39" t="s">
        <v>53</v>
      </c>
      <c r="B97" s="42">
        <v>0.9301213821600004</v>
      </c>
      <c r="C97" s="42">
        <v>3.0583045320300006</v>
      </c>
      <c r="D97" s="42">
        <v>3.5720400000000003</v>
      </c>
      <c r="E97" s="42">
        <v>3.7149216000000003</v>
      </c>
      <c r="F97" s="42">
        <v>3.8635184640000002</v>
      </c>
      <c r="G97" s="42">
        <v>4.0180592025600008</v>
      </c>
      <c r="H97" s="42">
        <v>4.1787815706623999</v>
      </c>
      <c r="N97" s="39" t="s">
        <v>53</v>
      </c>
      <c r="O97" s="42">
        <v>0.9301213821600004</v>
      </c>
      <c r="P97" s="42">
        <v>3.0583045320300006</v>
      </c>
      <c r="Q97" s="42">
        <v>3.5720400000000003</v>
      </c>
      <c r="R97" s="42">
        <v>3.7149216000000003</v>
      </c>
      <c r="S97" s="42">
        <v>3.8635184640000002</v>
      </c>
      <c r="T97" s="42">
        <v>4.0180592025600008</v>
      </c>
      <c r="U97" s="42">
        <v>4.1787815706623999</v>
      </c>
    </row>
    <row r="98" spans="1:21" ht="15.5" hidden="1" outlineLevel="1" x14ac:dyDescent="0.35">
      <c r="A98" s="39" t="s">
        <v>54</v>
      </c>
      <c r="B98" s="42">
        <v>0.53885550000000004</v>
      </c>
      <c r="C98" s="42">
        <v>1.7641180079000003</v>
      </c>
      <c r="D98" s="42">
        <v>1.8540000000000001</v>
      </c>
      <c r="E98" s="42">
        <v>1.9281600000000001</v>
      </c>
      <c r="F98" s="42">
        <v>2.0052864000000001</v>
      </c>
      <c r="G98" s="42">
        <v>2.0854978559999999</v>
      </c>
      <c r="H98" s="42">
        <v>2.1689177702400007</v>
      </c>
      <c r="N98" s="39" t="s">
        <v>54</v>
      </c>
      <c r="O98" s="42">
        <v>0.53885550000000004</v>
      </c>
      <c r="P98" s="42">
        <v>1.7641180079000003</v>
      </c>
      <c r="Q98" s="42">
        <v>1.8540000000000001</v>
      </c>
      <c r="R98" s="42">
        <v>1.9281600000000001</v>
      </c>
      <c r="S98" s="42">
        <v>2.0052864000000001</v>
      </c>
      <c r="T98" s="42">
        <v>2.0854978559999999</v>
      </c>
      <c r="U98" s="42">
        <v>2.1689177702400007</v>
      </c>
    </row>
    <row r="99" spans="1:21" ht="15.5" hidden="1" outlineLevel="1" x14ac:dyDescent="0.35">
      <c r="A99" s="39" t="s">
        <v>55</v>
      </c>
      <c r="B99" s="42">
        <v>1.6165665</v>
      </c>
      <c r="C99" s="42">
        <v>5.2923540237000006</v>
      </c>
      <c r="D99" s="42">
        <v>5.5620000000000003</v>
      </c>
      <c r="E99" s="42">
        <v>5.7844800000000003</v>
      </c>
      <c r="F99" s="42">
        <v>6.0158592000000004</v>
      </c>
      <c r="G99" s="42">
        <v>6.2564935679999998</v>
      </c>
      <c r="H99" s="42">
        <v>6.5067533107200015</v>
      </c>
      <c r="N99" s="39" t="s">
        <v>55</v>
      </c>
      <c r="O99" s="42">
        <v>1.6165665</v>
      </c>
      <c r="P99" s="42">
        <v>5.2923540237000006</v>
      </c>
      <c r="Q99" s="42">
        <v>5.5620000000000003</v>
      </c>
      <c r="R99" s="42">
        <v>5.7844800000000003</v>
      </c>
      <c r="S99" s="42">
        <v>6.0158592000000004</v>
      </c>
      <c r="T99" s="42">
        <v>6.2564935679999998</v>
      </c>
      <c r="U99" s="42">
        <v>6.5067533107200015</v>
      </c>
    </row>
    <row r="100" spans="1:21" ht="15.5" hidden="1" outlineLevel="1" x14ac:dyDescent="0.35">
      <c r="A100" s="39" t="s">
        <v>56</v>
      </c>
      <c r="B100" s="42">
        <v>1.0324717599999997</v>
      </c>
      <c r="C100" s="42">
        <v>3.2971219996000003</v>
      </c>
      <c r="D100" s="42">
        <v>3.2936062800000001</v>
      </c>
      <c r="E100" s="42">
        <v>3.4253505312000008</v>
      </c>
      <c r="F100" s="42">
        <v>3.5623645524480008</v>
      </c>
      <c r="G100" s="42">
        <v>3.704859134545921</v>
      </c>
      <c r="H100" s="42">
        <v>3.8530534999277579</v>
      </c>
      <c r="N100" s="39" t="s">
        <v>56</v>
      </c>
      <c r="O100" s="42">
        <v>1.0324717599999997</v>
      </c>
      <c r="P100" s="42">
        <v>3.2971219996000003</v>
      </c>
      <c r="Q100" s="42">
        <v>3.2936062800000001</v>
      </c>
      <c r="R100" s="42">
        <v>3.4253505312000008</v>
      </c>
      <c r="S100" s="42">
        <v>3.5623645524480008</v>
      </c>
      <c r="T100" s="42">
        <v>3.704859134545921</v>
      </c>
      <c r="U100" s="42">
        <v>3.8530534999277579</v>
      </c>
    </row>
    <row r="101" spans="1:21" ht="15.5" hidden="1" outlineLevel="1" x14ac:dyDescent="0.35">
      <c r="A101" s="39" t="s">
        <v>57</v>
      </c>
      <c r="B101" s="42">
        <v>3.6293363279999995</v>
      </c>
      <c r="C101" s="42">
        <v>14.091361163039998</v>
      </c>
      <c r="D101" s="42">
        <v>15.9444</v>
      </c>
      <c r="E101" s="42">
        <v>16.582176</v>
      </c>
      <c r="F101" s="42">
        <v>17.245463040000001</v>
      </c>
      <c r="G101" s="42">
        <v>17.935281561600004</v>
      </c>
      <c r="H101" s="42">
        <v>18.652692824064001</v>
      </c>
      <c r="N101" s="39" t="s">
        <v>57</v>
      </c>
      <c r="O101" s="42">
        <v>3.6293363279999995</v>
      </c>
      <c r="P101" s="42">
        <v>14.091361163039998</v>
      </c>
      <c r="Q101" s="42">
        <v>15.9444</v>
      </c>
      <c r="R101" s="42">
        <v>16.582176</v>
      </c>
      <c r="S101" s="42">
        <v>17.245463040000001</v>
      </c>
      <c r="T101" s="42">
        <v>17.935281561600004</v>
      </c>
      <c r="U101" s="42">
        <v>18.652692824064001</v>
      </c>
    </row>
    <row r="102" spans="1:21" ht="15.5" hidden="1" outlineLevel="1" x14ac:dyDescent="0.35">
      <c r="A102" s="39" t="s">
        <v>58</v>
      </c>
      <c r="B102" s="42">
        <v>0.84684514319999993</v>
      </c>
      <c r="C102" s="42">
        <v>3.2879842713760001</v>
      </c>
      <c r="D102" s="42">
        <v>3.7203600000000003</v>
      </c>
      <c r="E102" s="42">
        <v>3.8691744000000003</v>
      </c>
      <c r="F102" s="42">
        <v>4.0239413760000007</v>
      </c>
      <c r="G102" s="42">
        <v>4.1848990310400014</v>
      </c>
      <c r="H102" s="42">
        <v>4.3522949922816005</v>
      </c>
      <c r="N102" s="39" t="s">
        <v>58</v>
      </c>
      <c r="O102" s="42">
        <v>0.84684514319999993</v>
      </c>
      <c r="P102" s="42">
        <v>3.2879842713760001</v>
      </c>
      <c r="Q102" s="42">
        <v>3.7203600000000003</v>
      </c>
      <c r="R102" s="42">
        <v>3.8691744000000003</v>
      </c>
      <c r="S102" s="42">
        <v>4.0239413760000007</v>
      </c>
      <c r="T102" s="42">
        <v>4.1848990310400014</v>
      </c>
      <c r="U102" s="42">
        <v>4.3522949922816005</v>
      </c>
    </row>
    <row r="103" spans="1:21" ht="15.5" hidden="1" outlineLevel="1" x14ac:dyDescent="0.35">
      <c r="A103" s="39" t="s">
        <v>59</v>
      </c>
      <c r="B103" s="42">
        <v>0.26825196600000001</v>
      </c>
      <c r="C103" s="42">
        <v>0.93158992926000017</v>
      </c>
      <c r="D103" s="42">
        <v>0.96408000000000005</v>
      </c>
      <c r="E103" s="42">
        <v>1.0026432000000001</v>
      </c>
      <c r="F103" s="42">
        <v>1.0427489280000002</v>
      </c>
      <c r="G103" s="42">
        <v>1.0844588851200003</v>
      </c>
      <c r="H103" s="42">
        <v>1.1278372405248003</v>
      </c>
      <c r="N103" s="39" t="s">
        <v>59</v>
      </c>
      <c r="O103" s="42">
        <v>0.26825196600000001</v>
      </c>
      <c r="P103" s="42">
        <v>0.93158992926000017</v>
      </c>
      <c r="Q103" s="42">
        <v>0.96408000000000005</v>
      </c>
      <c r="R103" s="42">
        <v>1.0026432000000001</v>
      </c>
      <c r="S103" s="42">
        <v>1.0427489280000002</v>
      </c>
      <c r="T103" s="42">
        <v>1.0844588851200003</v>
      </c>
      <c r="U103" s="42">
        <v>1.1278372405248003</v>
      </c>
    </row>
    <row r="104" spans="1:21" ht="15.5" collapsed="1" x14ac:dyDescent="0.35">
      <c r="A104" s="39"/>
      <c r="B104" s="42"/>
      <c r="C104" s="42"/>
      <c r="D104" s="39"/>
      <c r="E104" s="39"/>
      <c r="F104" s="39"/>
      <c r="G104" s="39"/>
      <c r="H104" s="39"/>
      <c r="N104" s="39"/>
      <c r="O104" s="42"/>
      <c r="P104" s="42"/>
      <c r="Q104" s="39"/>
      <c r="R104" s="39"/>
      <c r="S104" s="39"/>
      <c r="T104" s="39"/>
      <c r="U104" s="39"/>
    </row>
    <row r="105" spans="1:21" ht="15.5" x14ac:dyDescent="0.35">
      <c r="A105" s="39" t="s">
        <v>60</v>
      </c>
      <c r="B105" s="42">
        <f>SUM(B93:B103)</f>
        <v>63.104168811360012</v>
      </c>
      <c r="C105" s="42">
        <f t="shared" ref="C105:H105" si="41">SUM(C93:C103)</f>
        <v>198.83436705790604</v>
      </c>
      <c r="D105" s="42">
        <f t="shared" si="41"/>
        <v>224.42107268000001</v>
      </c>
      <c r="E105" s="42">
        <f t="shared" si="41"/>
        <v>233.78439853119997</v>
      </c>
      <c r="F105" s="42">
        <f t="shared" si="41"/>
        <v>243.90874036044801</v>
      </c>
      <c r="G105" s="42">
        <f t="shared" si="41"/>
        <v>255.21102175086591</v>
      </c>
      <c r="H105" s="42">
        <f t="shared" si="41"/>
        <v>268.51132617290057</v>
      </c>
      <c r="N105" s="39" t="s">
        <v>60</v>
      </c>
      <c r="O105" s="42">
        <f>SUM(O93:O103)</f>
        <v>63.104168811360012</v>
      </c>
      <c r="P105" s="42">
        <f t="shared" ref="P105:U105" si="42">SUM(P93:P103)</f>
        <v>198.83436705790604</v>
      </c>
      <c r="Q105" s="42">
        <f t="shared" si="42"/>
        <v>224.42107268000001</v>
      </c>
      <c r="R105" s="42">
        <f t="shared" si="42"/>
        <v>233.78439853119997</v>
      </c>
      <c r="S105" s="42">
        <f t="shared" si="42"/>
        <v>243.90874036044801</v>
      </c>
      <c r="T105" s="42">
        <f t="shared" si="42"/>
        <v>255.21102175086591</v>
      </c>
      <c r="U105" s="42">
        <f t="shared" si="42"/>
        <v>268.51132617290057</v>
      </c>
    </row>
    <row r="106" spans="1:21" ht="15.5" x14ac:dyDescent="0.35">
      <c r="A106" s="39"/>
      <c r="B106" s="42"/>
      <c r="C106" s="42"/>
      <c r="D106" s="39"/>
      <c r="E106" s="39"/>
      <c r="F106" s="39"/>
      <c r="G106" s="39"/>
      <c r="H106" s="39"/>
      <c r="N106" s="39"/>
      <c r="O106" s="42"/>
      <c r="P106" s="42"/>
      <c r="Q106" s="39"/>
      <c r="R106" s="39"/>
      <c r="S106" s="39"/>
      <c r="T106" s="39"/>
      <c r="U106" s="39"/>
    </row>
    <row r="107" spans="1:21" ht="15.5" x14ac:dyDescent="0.35">
      <c r="A107" s="44" t="s">
        <v>61</v>
      </c>
      <c r="B107" s="45">
        <f>+B90-B105</f>
        <v>4.3351479150381351</v>
      </c>
      <c r="C107" s="45">
        <f t="shared" ref="C107:H107" si="43">+C90-C105</f>
        <v>-5.5583672269488034</v>
      </c>
      <c r="D107" s="45">
        <f t="shared" si="43"/>
        <v>7.2461698651838731</v>
      </c>
      <c r="E107" s="45">
        <f t="shared" si="43"/>
        <v>110.19448135268416</v>
      </c>
      <c r="F107" s="45">
        <f t="shared" si="43"/>
        <v>218.11938511027034</v>
      </c>
      <c r="G107" s="45">
        <f t="shared" si="43"/>
        <v>334.07620615286839</v>
      </c>
      <c r="H107" s="45">
        <f t="shared" si="43"/>
        <v>458.62249357506562</v>
      </c>
      <c r="N107" s="44" t="s">
        <v>61</v>
      </c>
      <c r="O107" s="45">
        <f>+O90-O105</f>
        <v>4.3351479150381351</v>
      </c>
      <c r="P107" s="45">
        <f t="shared" ref="P107:U107" si="44">+P90-P105</f>
        <v>-5.5583672269488034</v>
      </c>
      <c r="Q107" s="45">
        <f t="shared" si="44"/>
        <v>7.2461698651838731</v>
      </c>
      <c r="R107" s="45">
        <f t="shared" si="44"/>
        <v>222.16025333056425</v>
      </c>
      <c r="S107" s="45">
        <f t="shared" si="44"/>
        <v>339.09773732853643</v>
      </c>
      <c r="T107" s="45">
        <f t="shared" si="44"/>
        <v>464.84346351290696</v>
      </c>
      <c r="U107" s="45">
        <f t="shared" si="44"/>
        <v>600.01708697037418</v>
      </c>
    </row>
    <row r="110" spans="1:21" ht="17.5" x14ac:dyDescent="0.45">
      <c r="A110" s="48" t="s">
        <v>62</v>
      </c>
      <c r="B110" s="49">
        <f>+B82+B107</f>
        <v>53.333130075038135</v>
      </c>
      <c r="C110" s="49">
        <f>+C82+C107</f>
        <v>47.774762848089331</v>
      </c>
      <c r="D110" s="49">
        <f t="shared" ref="D110:H110" si="45">+D82+D107</f>
        <v>55.020932713273204</v>
      </c>
      <c r="E110" s="49">
        <f t="shared" si="45"/>
        <v>165.21541406595736</v>
      </c>
      <c r="F110" s="49">
        <f t="shared" si="45"/>
        <v>383.3347991762277</v>
      </c>
      <c r="G110" s="49">
        <f t="shared" si="45"/>
        <v>717.41100532909604</v>
      </c>
      <c r="H110" s="49">
        <f t="shared" si="45"/>
        <v>1176.0334989041617</v>
      </c>
      <c r="N110" s="48" t="s">
        <v>62</v>
      </c>
      <c r="O110" s="49">
        <f>+O82+O107</f>
        <v>53.333130075038135</v>
      </c>
      <c r="P110" s="49">
        <f>+P82+P107</f>
        <v>47.774762848089331</v>
      </c>
      <c r="Q110" s="49">
        <f t="shared" ref="Q110:U110" si="46">+Q82+Q107</f>
        <v>55.020932713273204</v>
      </c>
      <c r="R110" s="49">
        <f t="shared" si="46"/>
        <v>277.18118604383744</v>
      </c>
      <c r="S110" s="49">
        <f t="shared" si="46"/>
        <v>616.27892337237381</v>
      </c>
      <c r="T110" s="49">
        <f t="shared" si="46"/>
        <v>1081.1223868852808</v>
      </c>
      <c r="U110" s="49">
        <f t="shared" si="46"/>
        <v>1681.1394738556551</v>
      </c>
    </row>
    <row r="118" spans="1:21" ht="15.5" x14ac:dyDescent="0.35">
      <c r="A118" s="37" t="s">
        <v>40</v>
      </c>
      <c r="B118" s="38">
        <v>2020</v>
      </c>
      <c r="C118" s="50">
        <v>2021</v>
      </c>
      <c r="D118" s="50">
        <v>2022</v>
      </c>
      <c r="E118" s="50">
        <v>2023</v>
      </c>
      <c r="F118" s="50">
        <v>2024</v>
      </c>
      <c r="G118" s="50">
        <v>2025</v>
      </c>
      <c r="H118" s="50">
        <v>2026</v>
      </c>
      <c r="N118" s="37" t="s">
        <v>40</v>
      </c>
      <c r="O118" s="38">
        <v>2020</v>
      </c>
      <c r="P118" s="50">
        <v>2021</v>
      </c>
      <c r="Q118" s="50">
        <v>2022</v>
      </c>
      <c r="R118" s="50">
        <v>2023</v>
      </c>
      <c r="S118" s="50">
        <v>2024</v>
      </c>
      <c r="T118" s="50">
        <v>2025</v>
      </c>
      <c r="U118" s="50">
        <v>2026</v>
      </c>
    </row>
    <row r="119" spans="1:21" ht="15.5" x14ac:dyDescent="0.35">
      <c r="A119" s="39"/>
      <c r="B119" s="40"/>
      <c r="C119" s="41"/>
      <c r="D119" s="39"/>
      <c r="E119" s="39"/>
      <c r="F119" s="39"/>
      <c r="G119" s="39"/>
      <c r="H119" s="39"/>
      <c r="N119" s="39"/>
      <c r="O119" s="40"/>
      <c r="P119" s="41"/>
      <c r="Q119" s="39"/>
      <c r="R119" s="39"/>
      <c r="S119" s="39"/>
      <c r="T119" s="39"/>
      <c r="U119" s="39"/>
    </row>
    <row r="120" spans="1:21" ht="15.5" x14ac:dyDescent="0.35">
      <c r="A120" s="39" t="s">
        <v>41</v>
      </c>
      <c r="B120" s="42">
        <v>48.997982159999999</v>
      </c>
      <c r="C120" s="42">
        <v>53.333130075038135</v>
      </c>
      <c r="D120" s="42">
        <v>47.774762848089331</v>
      </c>
      <c r="E120" s="43">
        <v>55.020932713273204</v>
      </c>
      <c r="F120" s="43">
        <v>165.21541406595736</v>
      </c>
      <c r="G120" s="43">
        <v>392.03962826260772</v>
      </c>
      <c r="H120" s="43">
        <v>752.92670800152644</v>
      </c>
      <c r="N120" s="39" t="s">
        <v>41</v>
      </c>
      <c r="O120" s="42">
        <v>48.997982159999999</v>
      </c>
      <c r="P120" s="42">
        <v>53.333130075038135</v>
      </c>
      <c r="Q120" s="42">
        <v>47.774762848089331</v>
      </c>
      <c r="R120" s="43">
        <v>55.020932713273204</v>
      </c>
      <c r="S120" s="43">
        <v>277.18118604383744</v>
      </c>
      <c r="T120" s="43">
        <v>624.983752458754</v>
      </c>
      <c r="U120" s="43">
        <v>1116.6380895577113</v>
      </c>
    </row>
    <row r="121" spans="1:21" ht="15.5" x14ac:dyDescent="0.35">
      <c r="A121" s="39"/>
      <c r="B121" s="42"/>
      <c r="C121" s="42"/>
      <c r="D121" s="39"/>
      <c r="E121" s="39"/>
      <c r="F121" s="39"/>
      <c r="G121" s="39"/>
      <c r="H121" s="39"/>
      <c r="N121" s="39"/>
      <c r="O121" s="42"/>
      <c r="P121" s="42"/>
      <c r="Q121" s="39"/>
      <c r="R121" s="39"/>
      <c r="S121" s="39"/>
      <c r="T121" s="39"/>
      <c r="U121" s="39"/>
    </row>
    <row r="122" spans="1:21" ht="15.5" x14ac:dyDescent="0.35">
      <c r="A122" s="39" t="s">
        <v>42</v>
      </c>
      <c r="B122" s="42"/>
      <c r="C122" s="42"/>
      <c r="D122" s="39"/>
      <c r="E122" s="39"/>
      <c r="F122" s="39"/>
      <c r="G122" s="39"/>
      <c r="H122" s="39"/>
      <c r="N122" s="39" t="s">
        <v>42</v>
      </c>
      <c r="O122" s="42"/>
      <c r="P122" s="42"/>
      <c r="Q122" s="39"/>
      <c r="R122" s="39"/>
      <c r="S122" s="39"/>
      <c r="T122" s="39"/>
      <c r="U122" s="39"/>
    </row>
    <row r="123" spans="1:21" ht="15.5" x14ac:dyDescent="0.35">
      <c r="A123" s="39" t="s">
        <v>43</v>
      </c>
      <c r="B123" s="42"/>
      <c r="C123" s="42"/>
      <c r="D123" s="39"/>
      <c r="E123" s="39"/>
      <c r="F123" s="39"/>
      <c r="G123" s="39"/>
      <c r="H123" s="39"/>
      <c r="N123" s="39" t="s">
        <v>43</v>
      </c>
      <c r="O123" s="42"/>
      <c r="P123" s="42"/>
      <c r="Q123" s="39"/>
      <c r="R123" s="39"/>
      <c r="S123" s="39"/>
      <c r="T123" s="39"/>
      <c r="U123" s="39"/>
    </row>
    <row r="124" spans="1:21" ht="15.5" x14ac:dyDescent="0.35">
      <c r="A124" s="39" t="s">
        <v>44</v>
      </c>
      <c r="B124" s="42">
        <v>57.43931672639814</v>
      </c>
      <c r="C124" s="42">
        <v>161.87470663095723</v>
      </c>
      <c r="D124" s="42">
        <v>231.26465614518389</v>
      </c>
      <c r="E124" s="42">
        <v>343.17370708388415</v>
      </c>
      <c r="F124" s="42">
        <v>469.12260895709835</v>
      </c>
      <c r="G124" s="42">
        <v>612.87741028978462</v>
      </c>
      <c r="H124" s="42">
        <v>767.05783899366077</v>
      </c>
      <c r="N124" s="39" t="s">
        <v>44</v>
      </c>
      <c r="O124" s="42">
        <v>57.43931672639814</v>
      </c>
      <c r="P124" s="42">
        <v>161.87470663095723</v>
      </c>
      <c r="Q124" s="42">
        <v>231.26465614518389</v>
      </c>
      <c r="R124" s="42">
        <v>455.13947906176423</v>
      </c>
      <c r="S124" s="42">
        <v>590.10096117536455</v>
      </c>
      <c r="T124" s="42">
        <v>743.6446676498233</v>
      </c>
      <c r="U124" s="42">
        <v>908.45243238896933</v>
      </c>
    </row>
    <row r="125" spans="1:21" ht="15.5" x14ac:dyDescent="0.35">
      <c r="A125" s="39" t="s">
        <v>45</v>
      </c>
      <c r="B125" s="42">
        <v>10.000000000000004</v>
      </c>
      <c r="C125" s="42">
        <v>31.2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N125" s="39" t="s">
        <v>45</v>
      </c>
      <c r="O125" s="42">
        <v>10.000000000000004</v>
      </c>
      <c r="P125" s="42">
        <v>31.2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</row>
    <row r="126" spans="1:21" ht="15.5" x14ac:dyDescent="0.35">
      <c r="A126" s="39" t="s">
        <v>46</v>
      </c>
      <c r="B126" s="42">
        <v>0</v>
      </c>
      <c r="C126" s="42">
        <v>0.20129320000000001</v>
      </c>
      <c r="D126" s="42">
        <v>0.40258640000000001</v>
      </c>
      <c r="E126" s="42">
        <v>0.80517280000000002</v>
      </c>
      <c r="F126" s="42">
        <v>1.6103456</v>
      </c>
      <c r="G126" s="42">
        <v>3.2206912000000001</v>
      </c>
      <c r="H126" s="42">
        <v>6.4413824000000002</v>
      </c>
      <c r="N126" s="39" t="s">
        <v>46</v>
      </c>
      <c r="O126" s="42">
        <v>0</v>
      </c>
      <c r="P126" s="42">
        <v>0.20129320000000001</v>
      </c>
      <c r="Q126" s="42">
        <v>0.40258640000000001</v>
      </c>
      <c r="R126" s="42">
        <v>0.80517280000000002</v>
      </c>
      <c r="S126" s="42">
        <v>1.6103456</v>
      </c>
      <c r="T126" s="42">
        <v>3.2206912000000001</v>
      </c>
      <c r="U126" s="42">
        <v>6.4413824000000002</v>
      </c>
    </row>
    <row r="127" spans="1:21" ht="15.5" x14ac:dyDescent="0.35">
      <c r="A127" s="39"/>
      <c r="B127" s="42"/>
      <c r="C127" s="42"/>
      <c r="D127" s="39"/>
      <c r="E127" s="39"/>
      <c r="F127" s="39"/>
      <c r="G127" s="39"/>
      <c r="H127" s="39"/>
      <c r="N127" s="39"/>
      <c r="O127" s="42"/>
      <c r="P127" s="42"/>
      <c r="Q127" s="39"/>
      <c r="R127" s="39"/>
      <c r="S127" s="39"/>
      <c r="T127" s="39"/>
      <c r="U127" s="39"/>
    </row>
    <row r="128" spans="1:21" ht="15.5" x14ac:dyDescent="0.35">
      <c r="A128" s="39" t="s">
        <v>47</v>
      </c>
      <c r="B128" s="42">
        <f>SUM(B124:B127)</f>
        <v>67.439316726398147</v>
      </c>
      <c r="C128" s="42">
        <f t="shared" ref="C128" si="47">SUM(C124:C127)</f>
        <v>193.27599983095723</v>
      </c>
      <c r="D128" s="42">
        <f t="shared" ref="D128" si="48">SUM(D124:D127)</f>
        <v>231.66724254518388</v>
      </c>
      <c r="E128" s="42">
        <f t="shared" ref="E128" si="49">SUM(E124:E127)</f>
        <v>343.97887988388413</v>
      </c>
      <c r="F128" s="42">
        <f t="shared" ref="F128" si="50">SUM(F124:F127)</f>
        <v>470.73295455709837</v>
      </c>
      <c r="G128" s="42">
        <f t="shared" ref="G128" si="51">SUM(G124:G127)</f>
        <v>616.09810148978465</v>
      </c>
      <c r="H128" s="42">
        <f t="shared" ref="H128" si="52">SUM(H124:H127)</f>
        <v>773.49922139366072</v>
      </c>
      <c r="N128" s="39" t="s">
        <v>47</v>
      </c>
      <c r="O128" s="42">
        <f>SUM(O124:O127)</f>
        <v>67.439316726398147</v>
      </c>
      <c r="P128" s="42">
        <f t="shared" ref="P128" si="53">SUM(P124:P127)</f>
        <v>193.27599983095723</v>
      </c>
      <c r="Q128" s="42">
        <f t="shared" ref="Q128" si="54">SUM(Q124:Q127)</f>
        <v>231.66724254518388</v>
      </c>
      <c r="R128" s="42">
        <f t="shared" ref="R128" si="55">SUM(R124:R127)</f>
        <v>455.94465186176421</v>
      </c>
      <c r="S128" s="42">
        <f t="shared" ref="S128" si="56">SUM(S124:S127)</f>
        <v>591.71130677536451</v>
      </c>
      <c r="T128" s="42">
        <f t="shared" ref="T128" si="57">SUM(T124:T127)</f>
        <v>746.86535884982334</v>
      </c>
      <c r="U128" s="42">
        <f t="shared" ref="U128" si="58">SUM(U124:U127)</f>
        <v>914.89381478896928</v>
      </c>
    </row>
    <row r="129" spans="1:21" ht="15.5" x14ac:dyDescent="0.35">
      <c r="A129" s="39"/>
      <c r="B129" s="42"/>
      <c r="C129" s="42"/>
      <c r="D129" s="39"/>
      <c r="E129" s="39"/>
      <c r="F129" s="39"/>
      <c r="G129" s="39"/>
      <c r="H129" s="39"/>
      <c r="N129" s="39"/>
      <c r="O129" s="42"/>
      <c r="P129" s="42"/>
      <c r="Q129" s="39"/>
      <c r="R129" s="39"/>
      <c r="S129" s="39"/>
      <c r="T129" s="39"/>
      <c r="U129" s="39"/>
    </row>
    <row r="130" spans="1:21" ht="15.5" x14ac:dyDescent="0.35">
      <c r="A130" s="39" t="s">
        <v>48</v>
      </c>
      <c r="B130" s="42"/>
      <c r="C130" s="42"/>
      <c r="D130" s="39"/>
      <c r="E130" s="39"/>
      <c r="F130" s="39"/>
      <c r="G130" s="39"/>
      <c r="H130" s="39"/>
      <c r="N130" s="39" t="s">
        <v>48</v>
      </c>
      <c r="O130" s="42"/>
      <c r="P130" s="42"/>
      <c r="Q130" s="39"/>
      <c r="R130" s="39"/>
      <c r="S130" s="39"/>
      <c r="T130" s="39"/>
      <c r="U130" s="39"/>
    </row>
    <row r="131" spans="1:21" ht="15.5" hidden="1" outlineLevel="1" x14ac:dyDescent="0.35">
      <c r="A131" s="39" t="s">
        <v>49</v>
      </c>
      <c r="B131" s="42">
        <v>5</v>
      </c>
      <c r="C131" s="42">
        <v>5.2012932000000003</v>
      </c>
      <c r="D131" s="42">
        <v>0.40258640000000001</v>
      </c>
      <c r="E131" s="42">
        <v>0.80517280000000002</v>
      </c>
      <c r="F131" s="42">
        <v>1.6103456</v>
      </c>
      <c r="G131" s="42">
        <v>3.2206912000000001</v>
      </c>
      <c r="H131" s="42">
        <v>6.4413824000000002</v>
      </c>
      <c r="N131" s="39" t="s">
        <v>49</v>
      </c>
      <c r="O131" s="42">
        <v>5</v>
      </c>
      <c r="P131" s="42">
        <v>5.2012932000000003</v>
      </c>
      <c r="Q131" s="42">
        <v>0.40258640000000001</v>
      </c>
      <c r="R131" s="42">
        <v>0.80517280000000002</v>
      </c>
      <c r="S131" s="42">
        <v>1.6103456</v>
      </c>
      <c r="T131" s="42">
        <v>3.2206912000000001</v>
      </c>
      <c r="U131" s="42">
        <v>6.4413824000000002</v>
      </c>
    </row>
    <row r="132" spans="1:21" ht="15.5" hidden="1" outlineLevel="1" x14ac:dyDescent="0.35">
      <c r="A132" s="39" t="s">
        <v>50</v>
      </c>
      <c r="B132" s="42"/>
      <c r="C132" s="42"/>
      <c r="D132" s="39"/>
      <c r="E132" s="39"/>
      <c r="F132" s="39"/>
      <c r="G132" s="39"/>
      <c r="H132" s="39"/>
      <c r="N132" s="39" t="s">
        <v>50</v>
      </c>
      <c r="O132" s="42"/>
      <c r="P132" s="42"/>
      <c r="Q132" s="39"/>
      <c r="R132" s="39"/>
      <c r="S132" s="39"/>
      <c r="T132" s="39"/>
      <c r="U132" s="39"/>
    </row>
    <row r="133" spans="1:21" ht="15.5" hidden="1" outlineLevel="1" x14ac:dyDescent="0.35">
      <c r="A133" s="39" t="s">
        <v>51</v>
      </c>
      <c r="B133" s="42">
        <v>38.846245960800012</v>
      </c>
      <c r="C133" s="42">
        <v>127.72918927890001</v>
      </c>
      <c r="D133" s="42">
        <v>149.18520000000001</v>
      </c>
      <c r="E133" s="42">
        <v>155.15260799999999</v>
      </c>
      <c r="F133" s="42">
        <v>161.35871232</v>
      </c>
      <c r="G133" s="42">
        <v>167.81306081279999</v>
      </c>
      <c r="H133" s="42">
        <v>174.52558324531199</v>
      </c>
      <c r="N133" s="39" t="s">
        <v>51</v>
      </c>
      <c r="O133" s="42">
        <v>38.846245960800012</v>
      </c>
      <c r="P133" s="42">
        <v>127.72918927890001</v>
      </c>
      <c r="Q133" s="42">
        <v>149.18520000000001</v>
      </c>
      <c r="R133" s="42">
        <v>155.15260799999999</v>
      </c>
      <c r="S133" s="42">
        <v>161.35871232</v>
      </c>
      <c r="T133" s="42">
        <v>167.81306081279999</v>
      </c>
      <c r="U133" s="42">
        <v>174.52558324531199</v>
      </c>
    </row>
    <row r="134" spans="1:21" ht="15.5" hidden="1" outlineLevel="1" x14ac:dyDescent="0.35">
      <c r="A134" s="39" t="s">
        <v>52</v>
      </c>
      <c r="B134" s="42">
        <v>10.395474271200003</v>
      </c>
      <c r="C134" s="42">
        <v>34.181050652100005</v>
      </c>
      <c r="D134" s="42">
        <v>39.922800000000002</v>
      </c>
      <c r="E134" s="42">
        <v>41.519711999999998</v>
      </c>
      <c r="F134" s="42">
        <v>43.180500480000006</v>
      </c>
      <c r="G134" s="42">
        <v>44.907720499200003</v>
      </c>
      <c r="H134" s="42">
        <v>46.704029319168001</v>
      </c>
      <c r="N134" s="39" t="s">
        <v>52</v>
      </c>
      <c r="O134" s="42">
        <v>10.395474271200003</v>
      </c>
      <c r="P134" s="42">
        <v>34.181050652100005</v>
      </c>
      <c r="Q134" s="42">
        <v>39.922800000000002</v>
      </c>
      <c r="R134" s="42">
        <v>41.519711999999998</v>
      </c>
      <c r="S134" s="42">
        <v>43.180500480000006</v>
      </c>
      <c r="T134" s="42">
        <v>44.907720499200003</v>
      </c>
      <c r="U134" s="42">
        <v>46.704029319168001</v>
      </c>
    </row>
    <row r="135" spans="1:21" ht="15.5" hidden="1" outlineLevel="1" x14ac:dyDescent="0.35">
      <c r="A135" s="39" t="s">
        <v>53</v>
      </c>
      <c r="B135" s="42">
        <v>0.9301213821600004</v>
      </c>
      <c r="C135" s="42">
        <v>3.0583045320300006</v>
      </c>
      <c r="D135" s="42">
        <v>3.5720400000000003</v>
      </c>
      <c r="E135" s="42">
        <v>3.7149216000000003</v>
      </c>
      <c r="F135" s="42">
        <v>3.8635184640000002</v>
      </c>
      <c r="G135" s="42">
        <v>4.0180592025600008</v>
      </c>
      <c r="H135" s="42">
        <v>4.1787815706623999</v>
      </c>
      <c r="N135" s="39" t="s">
        <v>53</v>
      </c>
      <c r="O135" s="42">
        <v>0.9301213821600004</v>
      </c>
      <c r="P135" s="42">
        <v>3.0583045320300006</v>
      </c>
      <c r="Q135" s="42">
        <v>3.5720400000000003</v>
      </c>
      <c r="R135" s="42">
        <v>3.7149216000000003</v>
      </c>
      <c r="S135" s="42">
        <v>3.8635184640000002</v>
      </c>
      <c r="T135" s="42">
        <v>4.0180592025600008</v>
      </c>
      <c r="U135" s="42">
        <v>4.1787815706623999</v>
      </c>
    </row>
    <row r="136" spans="1:21" ht="15.5" hidden="1" outlineLevel="1" x14ac:dyDescent="0.35">
      <c r="A136" s="39" t="s">
        <v>54</v>
      </c>
      <c r="B136" s="42">
        <v>0.53885550000000004</v>
      </c>
      <c r="C136" s="42">
        <v>1.7641180079000003</v>
      </c>
      <c r="D136" s="42">
        <v>1.8540000000000001</v>
      </c>
      <c r="E136" s="42">
        <v>1.9281600000000001</v>
      </c>
      <c r="F136" s="42">
        <v>2.0052864000000001</v>
      </c>
      <c r="G136" s="42">
        <v>2.0854978559999999</v>
      </c>
      <c r="H136" s="42">
        <v>2.1689177702400007</v>
      </c>
      <c r="N136" s="39" t="s">
        <v>54</v>
      </c>
      <c r="O136" s="42">
        <v>0.53885550000000004</v>
      </c>
      <c r="P136" s="42">
        <v>1.7641180079000003</v>
      </c>
      <c r="Q136" s="42">
        <v>1.8540000000000001</v>
      </c>
      <c r="R136" s="42">
        <v>1.9281600000000001</v>
      </c>
      <c r="S136" s="42">
        <v>2.0052864000000001</v>
      </c>
      <c r="T136" s="42">
        <v>2.0854978559999999</v>
      </c>
      <c r="U136" s="42">
        <v>2.1689177702400007</v>
      </c>
    </row>
    <row r="137" spans="1:21" ht="15.5" hidden="1" outlineLevel="1" x14ac:dyDescent="0.35">
      <c r="A137" s="39" t="s">
        <v>55</v>
      </c>
      <c r="B137" s="42">
        <v>1.6165665</v>
      </c>
      <c r="C137" s="42">
        <v>5.2923540237000006</v>
      </c>
      <c r="D137" s="42">
        <v>5.5620000000000003</v>
      </c>
      <c r="E137" s="42">
        <v>5.7844800000000003</v>
      </c>
      <c r="F137" s="42">
        <v>6.0158592000000004</v>
      </c>
      <c r="G137" s="42">
        <v>6.2564935679999998</v>
      </c>
      <c r="H137" s="42">
        <v>6.5067533107200015</v>
      </c>
      <c r="N137" s="39" t="s">
        <v>55</v>
      </c>
      <c r="O137" s="42">
        <v>1.6165665</v>
      </c>
      <c r="P137" s="42">
        <v>5.2923540237000006</v>
      </c>
      <c r="Q137" s="42">
        <v>5.5620000000000003</v>
      </c>
      <c r="R137" s="42">
        <v>5.7844800000000003</v>
      </c>
      <c r="S137" s="42">
        <v>6.0158592000000004</v>
      </c>
      <c r="T137" s="42">
        <v>6.2564935679999998</v>
      </c>
      <c r="U137" s="42">
        <v>6.5067533107200015</v>
      </c>
    </row>
    <row r="138" spans="1:21" ht="15.5" hidden="1" outlineLevel="1" x14ac:dyDescent="0.35">
      <c r="A138" s="39" t="s">
        <v>56</v>
      </c>
      <c r="B138" s="42">
        <v>1.0324717599999997</v>
      </c>
      <c r="C138" s="42">
        <v>3.2971219996000003</v>
      </c>
      <c r="D138" s="42">
        <v>3.2936062800000001</v>
      </c>
      <c r="E138" s="42">
        <v>3.4253505312000008</v>
      </c>
      <c r="F138" s="42">
        <v>3.5623645524480008</v>
      </c>
      <c r="G138" s="42">
        <v>3.704859134545921</v>
      </c>
      <c r="H138" s="42">
        <v>3.8530534999277579</v>
      </c>
      <c r="N138" s="39" t="s">
        <v>56</v>
      </c>
      <c r="O138" s="42">
        <v>1.0324717599999997</v>
      </c>
      <c r="P138" s="42">
        <v>3.2971219996000003</v>
      </c>
      <c r="Q138" s="42">
        <v>3.2936062800000001</v>
      </c>
      <c r="R138" s="42">
        <v>3.4253505312000008</v>
      </c>
      <c r="S138" s="42">
        <v>3.5623645524480008</v>
      </c>
      <c r="T138" s="42">
        <v>3.704859134545921</v>
      </c>
      <c r="U138" s="42">
        <v>3.8530534999277579</v>
      </c>
    </row>
    <row r="139" spans="1:21" ht="15.5" hidden="1" outlineLevel="1" x14ac:dyDescent="0.35">
      <c r="A139" s="39" t="s">
        <v>57</v>
      </c>
      <c r="B139" s="42">
        <v>3.6293363279999995</v>
      </c>
      <c r="C139" s="42">
        <v>14.091361163039998</v>
      </c>
      <c r="D139" s="42">
        <v>15.9444</v>
      </c>
      <c r="E139" s="42">
        <v>16.582176</v>
      </c>
      <c r="F139" s="42">
        <v>17.245463040000001</v>
      </c>
      <c r="G139" s="42">
        <v>17.935281561600004</v>
      </c>
      <c r="H139" s="42">
        <v>18.652692824064001</v>
      </c>
      <c r="N139" s="39" t="s">
        <v>57</v>
      </c>
      <c r="O139" s="42">
        <v>3.6293363279999995</v>
      </c>
      <c r="P139" s="42">
        <v>14.091361163039998</v>
      </c>
      <c r="Q139" s="42">
        <v>15.9444</v>
      </c>
      <c r="R139" s="42">
        <v>16.582176</v>
      </c>
      <c r="S139" s="42">
        <v>17.245463040000001</v>
      </c>
      <c r="T139" s="42">
        <v>17.935281561600004</v>
      </c>
      <c r="U139" s="42">
        <v>18.652692824064001</v>
      </c>
    </row>
    <row r="140" spans="1:21" ht="15.5" hidden="1" outlineLevel="1" x14ac:dyDescent="0.35">
      <c r="A140" s="39" t="s">
        <v>58</v>
      </c>
      <c r="B140" s="42">
        <v>0.84684514319999993</v>
      </c>
      <c r="C140" s="42">
        <v>3.2879842713760001</v>
      </c>
      <c r="D140" s="42">
        <v>3.7203600000000003</v>
      </c>
      <c r="E140" s="42">
        <v>3.8691744000000003</v>
      </c>
      <c r="F140" s="42">
        <v>4.0239413760000007</v>
      </c>
      <c r="G140" s="42">
        <v>4.1848990310400014</v>
      </c>
      <c r="H140" s="42">
        <v>4.3522949922816005</v>
      </c>
      <c r="N140" s="39" t="s">
        <v>58</v>
      </c>
      <c r="O140" s="42">
        <v>0.84684514319999993</v>
      </c>
      <c r="P140" s="42">
        <v>3.2879842713760001</v>
      </c>
      <c r="Q140" s="42">
        <v>3.7203600000000003</v>
      </c>
      <c r="R140" s="42">
        <v>3.8691744000000003</v>
      </c>
      <c r="S140" s="42">
        <v>4.0239413760000007</v>
      </c>
      <c r="T140" s="42">
        <v>4.1848990310400014</v>
      </c>
      <c r="U140" s="42">
        <v>4.3522949922816005</v>
      </c>
    </row>
    <row r="141" spans="1:21" ht="15.5" hidden="1" outlineLevel="1" x14ac:dyDescent="0.35">
      <c r="A141" s="39" t="s">
        <v>59</v>
      </c>
      <c r="B141" s="42">
        <v>0.26825196600000001</v>
      </c>
      <c r="C141" s="42">
        <v>0.93158992926000017</v>
      </c>
      <c r="D141" s="42">
        <v>0.96408000000000005</v>
      </c>
      <c r="E141" s="42">
        <v>1.0026432000000001</v>
      </c>
      <c r="F141" s="42">
        <v>1.0427489280000002</v>
      </c>
      <c r="G141" s="42">
        <v>1.0844588851200003</v>
      </c>
      <c r="H141" s="42">
        <v>1.1278372405248003</v>
      </c>
      <c r="N141" s="39" t="s">
        <v>59</v>
      </c>
      <c r="O141" s="42">
        <v>0.26825196600000001</v>
      </c>
      <c r="P141" s="42">
        <v>0.93158992926000017</v>
      </c>
      <c r="Q141" s="42">
        <v>0.96408000000000005</v>
      </c>
      <c r="R141" s="42">
        <v>1.0026432000000001</v>
      </c>
      <c r="S141" s="42">
        <v>1.0427489280000002</v>
      </c>
      <c r="T141" s="42">
        <v>1.0844588851200003</v>
      </c>
      <c r="U141" s="42">
        <v>1.1278372405248003</v>
      </c>
    </row>
    <row r="142" spans="1:21" ht="15.5" collapsed="1" x14ac:dyDescent="0.35">
      <c r="A142" s="39"/>
      <c r="B142" s="42"/>
      <c r="C142" s="42"/>
      <c r="D142" s="39"/>
      <c r="E142" s="39"/>
      <c r="F142" s="39"/>
      <c r="G142" s="39"/>
      <c r="H142" s="39"/>
      <c r="N142" s="39"/>
      <c r="O142" s="42"/>
      <c r="P142" s="42"/>
      <c r="Q142" s="39"/>
      <c r="R142" s="39"/>
      <c r="S142" s="39"/>
      <c r="T142" s="39"/>
      <c r="U142" s="39"/>
    </row>
    <row r="143" spans="1:21" ht="15.5" x14ac:dyDescent="0.35">
      <c r="A143" s="39" t="s">
        <v>60</v>
      </c>
      <c r="B143" s="42">
        <f>SUM(B131:B141)</f>
        <v>63.104168811360012</v>
      </c>
      <c r="C143" s="42">
        <f t="shared" ref="C143:H143" si="59">SUM(C131:C141)</f>
        <v>198.83436705790604</v>
      </c>
      <c r="D143" s="42">
        <f t="shared" si="59"/>
        <v>224.42107268000001</v>
      </c>
      <c r="E143" s="42">
        <f t="shared" si="59"/>
        <v>233.78439853119997</v>
      </c>
      <c r="F143" s="42">
        <f t="shared" si="59"/>
        <v>243.90874036044801</v>
      </c>
      <c r="G143" s="42">
        <f t="shared" si="59"/>
        <v>255.21102175086591</v>
      </c>
      <c r="H143" s="42">
        <f t="shared" si="59"/>
        <v>268.51132617290057</v>
      </c>
      <c r="N143" s="39" t="s">
        <v>60</v>
      </c>
      <c r="O143" s="42">
        <f>SUM(O131:O141)</f>
        <v>63.104168811360012</v>
      </c>
      <c r="P143" s="42">
        <f t="shared" ref="P143:U143" si="60">SUM(P131:P141)</f>
        <v>198.83436705790604</v>
      </c>
      <c r="Q143" s="42">
        <f t="shared" si="60"/>
        <v>224.42107268000001</v>
      </c>
      <c r="R143" s="42">
        <f t="shared" si="60"/>
        <v>233.78439853119997</v>
      </c>
      <c r="S143" s="42">
        <f t="shared" si="60"/>
        <v>243.90874036044801</v>
      </c>
      <c r="T143" s="42">
        <f t="shared" si="60"/>
        <v>255.21102175086591</v>
      </c>
      <c r="U143" s="42">
        <f t="shared" si="60"/>
        <v>268.51132617290057</v>
      </c>
    </row>
    <row r="144" spans="1:21" ht="15.5" x14ac:dyDescent="0.35">
      <c r="A144" s="39"/>
      <c r="B144" s="42"/>
      <c r="C144" s="42"/>
      <c r="D144" s="39"/>
      <c r="E144" s="39"/>
      <c r="F144" s="39"/>
      <c r="G144" s="39"/>
      <c r="H144" s="39"/>
      <c r="N144" s="39"/>
      <c r="O144" s="42"/>
      <c r="P144" s="42"/>
      <c r="Q144" s="39"/>
      <c r="R144" s="39"/>
      <c r="S144" s="39"/>
      <c r="T144" s="39"/>
      <c r="U144" s="39"/>
    </row>
    <row r="145" spans="1:21" ht="15.5" x14ac:dyDescent="0.35">
      <c r="A145" s="44" t="s">
        <v>61</v>
      </c>
      <c r="B145" s="45">
        <f>+B128-B143</f>
        <v>4.3351479150381351</v>
      </c>
      <c r="C145" s="45">
        <f t="shared" ref="C145:H145" si="61">+C128-C143</f>
        <v>-5.5583672269488034</v>
      </c>
      <c r="D145" s="45">
        <f t="shared" si="61"/>
        <v>7.2461698651838731</v>
      </c>
      <c r="E145" s="45">
        <f t="shared" si="61"/>
        <v>110.19448135268416</v>
      </c>
      <c r="F145" s="45">
        <f t="shared" si="61"/>
        <v>226.82421419665036</v>
      </c>
      <c r="G145" s="45">
        <f t="shared" si="61"/>
        <v>360.88707973891871</v>
      </c>
      <c r="H145" s="45">
        <f t="shared" si="61"/>
        <v>504.98789522076015</v>
      </c>
      <c r="N145" s="44" t="s">
        <v>61</v>
      </c>
      <c r="O145" s="45">
        <f>+O128-O143</f>
        <v>4.3351479150381351</v>
      </c>
      <c r="P145" s="45">
        <f t="shared" ref="P145:U145" si="62">+P128-P143</f>
        <v>-5.5583672269488034</v>
      </c>
      <c r="Q145" s="45">
        <f t="shared" si="62"/>
        <v>7.2461698651838731</v>
      </c>
      <c r="R145" s="45">
        <f t="shared" si="62"/>
        <v>222.16025333056425</v>
      </c>
      <c r="S145" s="45">
        <f t="shared" si="62"/>
        <v>347.8025664149165</v>
      </c>
      <c r="T145" s="45">
        <f t="shared" si="62"/>
        <v>491.6543370989574</v>
      </c>
      <c r="U145" s="45">
        <f t="shared" si="62"/>
        <v>646.38248861606871</v>
      </c>
    </row>
    <row r="148" spans="1:21" ht="17.5" x14ac:dyDescent="0.45">
      <c r="A148" s="48" t="s">
        <v>62</v>
      </c>
      <c r="B148" s="49">
        <f>+B120+B145</f>
        <v>53.333130075038135</v>
      </c>
      <c r="C148" s="49">
        <f>+C120+C145</f>
        <v>47.774762848089331</v>
      </c>
      <c r="D148" s="49">
        <f t="shared" ref="D148:H148" si="63">+D120+D145</f>
        <v>55.020932713273204</v>
      </c>
      <c r="E148" s="49">
        <f t="shared" si="63"/>
        <v>165.21541406595736</v>
      </c>
      <c r="F148" s="49">
        <f t="shared" si="63"/>
        <v>392.03962826260772</v>
      </c>
      <c r="G148" s="49">
        <f t="shared" si="63"/>
        <v>752.92670800152644</v>
      </c>
      <c r="H148" s="49">
        <f t="shared" si="63"/>
        <v>1257.9146032222866</v>
      </c>
      <c r="N148" s="48" t="s">
        <v>62</v>
      </c>
      <c r="O148" s="49">
        <f>+O120+O145</f>
        <v>53.333130075038135</v>
      </c>
      <c r="P148" s="49">
        <f>+P120+P145</f>
        <v>47.774762848089331</v>
      </c>
      <c r="Q148" s="49">
        <f t="shared" ref="Q148:U148" si="64">+Q120+Q145</f>
        <v>55.020932713273204</v>
      </c>
      <c r="R148" s="49">
        <f t="shared" si="64"/>
        <v>277.18118604383744</v>
      </c>
      <c r="S148" s="49">
        <f t="shared" si="64"/>
        <v>624.983752458754</v>
      </c>
      <c r="T148" s="49">
        <f t="shared" si="64"/>
        <v>1116.6380895577113</v>
      </c>
      <c r="U148" s="49">
        <f t="shared" si="64"/>
        <v>1763.02057817378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CEF5-483A-4F0B-B5D3-EE8A13335B96}">
  <dimension ref="A1:R69"/>
  <sheetViews>
    <sheetView showGridLines="0" zoomScale="110" zoomScaleNormal="110" workbookViewId="0">
      <selection activeCell="J44" sqref="J44"/>
    </sheetView>
  </sheetViews>
  <sheetFormatPr baseColWidth="10" defaultRowHeight="14.5" x14ac:dyDescent="0.35"/>
  <cols>
    <col min="1" max="1" width="32.453125" customWidth="1"/>
    <col min="2" max="2" width="11.81640625" customWidth="1"/>
    <col min="3" max="3" width="13.1796875" customWidth="1"/>
    <col min="4" max="4" width="13" customWidth="1"/>
    <col min="5" max="5" width="13.453125" customWidth="1"/>
    <col min="6" max="6" width="13.1796875" customWidth="1"/>
    <col min="7" max="7" width="13.7265625" customWidth="1"/>
    <col min="8" max="8" width="12.7265625" customWidth="1"/>
    <col min="11" max="11" width="30" customWidth="1"/>
    <col min="18" max="18" width="13.54296875" customWidth="1"/>
  </cols>
  <sheetData>
    <row r="1" spans="1:18" ht="23.5" x14ac:dyDescent="0.55000000000000004">
      <c r="A1" s="19" t="s">
        <v>25</v>
      </c>
    </row>
    <row r="2" spans="1:18" x14ac:dyDescent="0.35">
      <c r="L2" t="s">
        <v>21</v>
      </c>
    </row>
    <row r="3" spans="1:18" x14ac:dyDescent="0.35">
      <c r="M3" t="s">
        <v>14</v>
      </c>
      <c r="N3" s="13">
        <f>100500000/1000000</f>
        <v>100.5</v>
      </c>
    </row>
    <row r="4" spans="1:18" x14ac:dyDescent="0.35">
      <c r="B4" t="s">
        <v>21</v>
      </c>
      <c r="M4" t="s">
        <v>15</v>
      </c>
      <c r="N4" s="13">
        <f>550500000/1000000</f>
        <v>550.5</v>
      </c>
      <c r="P4" s="17">
        <f>+N3+N4+N5</f>
        <v>751.5</v>
      </c>
    </row>
    <row r="5" spans="1:18" x14ac:dyDescent="0.35">
      <c r="C5" t="s">
        <v>14</v>
      </c>
      <c r="D5" s="13">
        <f>100500000/1000000</f>
        <v>100.5</v>
      </c>
      <c r="M5" t="s">
        <v>16</v>
      </c>
      <c r="N5" s="13">
        <f>100500000/1000000</f>
        <v>100.5</v>
      </c>
    </row>
    <row r="6" spans="1:18" x14ac:dyDescent="0.35">
      <c r="C6" t="s">
        <v>15</v>
      </c>
      <c r="D6" s="13">
        <f>550500000/1000000</f>
        <v>550.5</v>
      </c>
      <c r="F6" s="17">
        <f>+D5+D6+D7</f>
        <v>751.5</v>
      </c>
      <c r="L6" t="s">
        <v>22</v>
      </c>
      <c r="N6" s="13"/>
    </row>
    <row r="7" spans="1:18" x14ac:dyDescent="0.35">
      <c r="C7" t="s">
        <v>16</v>
      </c>
      <c r="D7" s="13">
        <f>100500000/1000000</f>
        <v>100.5</v>
      </c>
    </row>
    <row r="8" spans="1:18" x14ac:dyDescent="0.35">
      <c r="B8" t="s">
        <v>22</v>
      </c>
      <c r="D8" s="13"/>
      <c r="L8" t="s">
        <v>39</v>
      </c>
    </row>
    <row r="9" spans="1:18" x14ac:dyDescent="0.35">
      <c r="D9" s="13"/>
    </row>
    <row r="10" spans="1:18" x14ac:dyDescent="0.35">
      <c r="D10" s="13"/>
    </row>
    <row r="12" spans="1:18" x14ac:dyDescent="0.35">
      <c r="A12" s="1" t="s">
        <v>1</v>
      </c>
      <c r="B12" s="12">
        <v>2020</v>
      </c>
      <c r="C12" s="12">
        <v>2021</v>
      </c>
      <c r="D12" s="12">
        <v>2022</v>
      </c>
      <c r="E12" s="12">
        <v>2023</v>
      </c>
      <c r="F12" s="12">
        <v>2024</v>
      </c>
      <c r="G12" s="12">
        <v>2025</v>
      </c>
      <c r="H12" s="12">
        <v>2026</v>
      </c>
      <c r="K12" s="1" t="s">
        <v>1</v>
      </c>
      <c r="L12" s="12">
        <v>2020</v>
      </c>
      <c r="M12" s="12">
        <v>2021</v>
      </c>
      <c r="N12" s="12">
        <v>2022</v>
      </c>
      <c r="O12" s="12">
        <v>2023</v>
      </c>
      <c r="P12" s="12">
        <v>2024</v>
      </c>
      <c r="Q12" s="12">
        <v>2025</v>
      </c>
      <c r="R12" s="12">
        <v>2026</v>
      </c>
    </row>
    <row r="13" spans="1:18" x14ac:dyDescent="0.35">
      <c r="A13" s="14" t="s">
        <v>12</v>
      </c>
      <c r="B13" s="2"/>
      <c r="C13" s="2"/>
      <c r="D13" s="2"/>
      <c r="E13" s="2"/>
      <c r="F13" s="2"/>
      <c r="G13" s="2"/>
      <c r="H13" s="2"/>
      <c r="K13" s="14" t="s">
        <v>12</v>
      </c>
      <c r="L13" s="2"/>
      <c r="M13" s="2"/>
      <c r="N13" s="2"/>
      <c r="O13" s="2"/>
      <c r="P13" s="2"/>
      <c r="Q13" s="2"/>
      <c r="R13" s="2"/>
    </row>
    <row r="14" spans="1:18" x14ac:dyDescent="0.35">
      <c r="A14" s="3"/>
      <c r="C14" s="3"/>
      <c r="D14" s="3"/>
      <c r="E14" s="3"/>
      <c r="F14" s="3"/>
      <c r="G14" s="3"/>
      <c r="H14" s="3"/>
      <c r="K14" s="3"/>
      <c r="M14" s="3"/>
      <c r="N14" s="3"/>
      <c r="O14" s="3"/>
      <c r="P14" s="3"/>
      <c r="Q14" s="3"/>
      <c r="R14" s="3"/>
    </row>
    <row r="15" spans="1:18" ht="29" x14ac:dyDescent="0.35">
      <c r="A15" s="11" t="s">
        <v>2</v>
      </c>
      <c r="B15" s="4">
        <v>2223.2903449999999</v>
      </c>
      <c r="C15" s="4">
        <v>2223.2903449999999</v>
      </c>
      <c r="D15" s="5">
        <v>3622.8624947235012</v>
      </c>
      <c r="E15" s="5">
        <v>5088.4134045589281</v>
      </c>
      <c r="F15" s="5">
        <v>6659.0228649716264</v>
      </c>
      <c r="G15" s="5">
        <v>8341.8466230245267</v>
      </c>
      <c r="H15" s="5">
        <v>10143.789962178265</v>
      </c>
      <c r="K15" s="11" t="s">
        <v>2</v>
      </c>
      <c r="L15" s="4">
        <v>2223.2903449999999</v>
      </c>
      <c r="M15" s="4">
        <v>2223.2903449999999</v>
      </c>
      <c r="N15" s="5">
        <v>3588.2884433762424</v>
      </c>
      <c r="O15" s="5">
        <v>5166.4966062164958</v>
      </c>
      <c r="P15" s="5">
        <v>6859.4673809013502</v>
      </c>
      <c r="Q15" s="5">
        <v>8675.1328393951244</v>
      </c>
      <c r="R15" s="5">
        <v>10621.236696051952</v>
      </c>
    </row>
    <row r="16" spans="1:18" x14ac:dyDescent="0.35">
      <c r="A16" s="6" t="s">
        <v>3</v>
      </c>
      <c r="B16" s="7">
        <v>2353.3665241063982</v>
      </c>
      <c r="C16" s="7">
        <v>2277.902343611483</v>
      </c>
      <c r="D16" s="7">
        <v>3642.9004419877256</v>
      </c>
      <c r="E16" s="7">
        <v>5108.4513518231533</v>
      </c>
      <c r="F16" s="7">
        <v>6679.0608122358517</v>
      </c>
      <c r="G16" s="7">
        <v>8361.884570288752</v>
      </c>
      <c r="H16" s="7">
        <v>10163.827909442489</v>
      </c>
      <c r="K16" s="6" t="s">
        <v>3</v>
      </c>
      <c r="L16" s="7">
        <v>2353.3665241063982</v>
      </c>
      <c r="M16" s="7">
        <v>2277.902343611483</v>
      </c>
      <c r="N16" s="7">
        <v>3642.9004419877256</v>
      </c>
      <c r="O16" s="7">
        <v>5221.1086048279794</v>
      </c>
      <c r="P16" s="7">
        <v>6914.0793795128338</v>
      </c>
      <c r="Q16" s="7">
        <v>8729.7448380066089</v>
      </c>
      <c r="R16" s="7">
        <v>10675.848694663437</v>
      </c>
    </row>
    <row r="17" spans="1:18" x14ac:dyDescent="0.35">
      <c r="A17" s="3"/>
      <c r="B17" s="4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K17" s="3"/>
      <c r="L17" s="4"/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35">
      <c r="A18" s="6" t="s">
        <v>4</v>
      </c>
      <c r="B18" s="7">
        <v>2071.5</v>
      </c>
      <c r="C18" s="7">
        <v>2071.5</v>
      </c>
      <c r="D18" s="7">
        <v>3471.0721497235013</v>
      </c>
      <c r="E18" s="7">
        <v>4590.7298695023019</v>
      </c>
      <c r="F18" s="7">
        <v>5290.5159443640532</v>
      </c>
      <c r="G18" s="7">
        <v>5570.430374308753</v>
      </c>
      <c r="H18" s="7">
        <v>5570.430374308753</v>
      </c>
      <c r="K18" s="6" t="s">
        <v>4</v>
      </c>
      <c r="L18" s="7">
        <v>2071.5</v>
      </c>
      <c r="M18" s="7">
        <v>2071.5</v>
      </c>
      <c r="N18" s="7">
        <v>2071.5</v>
      </c>
      <c r="O18" s="7">
        <v>2071.5</v>
      </c>
      <c r="P18" s="7">
        <v>2071.5</v>
      </c>
      <c r="Q18" s="7">
        <v>2071.5</v>
      </c>
      <c r="R18" s="7">
        <v>2071.5</v>
      </c>
    </row>
    <row r="19" spans="1:18" x14ac:dyDescent="0.35">
      <c r="A19" s="3" t="s">
        <v>5</v>
      </c>
      <c r="B19" s="4">
        <v>61.258491390000003</v>
      </c>
      <c r="C19" s="4">
        <v>250.05634280339885</v>
      </c>
      <c r="D19" s="4">
        <v>206.40234407848402</v>
      </c>
      <c r="E19" s="4">
        <v>171.82829273122556</v>
      </c>
      <c r="F19" s="4">
        <v>517.7214827878521</v>
      </c>
      <c r="G19" s="4">
        <v>1388.5448683387995</v>
      </c>
      <c r="H19" s="4">
        <v>2791.4541964469995</v>
      </c>
      <c r="K19" s="3" t="s">
        <v>5</v>
      </c>
      <c r="L19" s="4">
        <v>61.258491390000003</v>
      </c>
      <c r="M19" s="4">
        <v>250.05634280339885</v>
      </c>
      <c r="N19" s="4">
        <v>206.40234407848402</v>
      </c>
      <c r="O19" s="4">
        <v>1571.4004424547265</v>
      </c>
      <c r="P19" s="4">
        <v>3149.608605294979</v>
      </c>
      <c r="Q19" s="4">
        <v>4842.5793799798339</v>
      </c>
      <c r="R19" s="4">
        <v>6658.2448384736081</v>
      </c>
    </row>
    <row r="20" spans="1:18" x14ac:dyDescent="0.35">
      <c r="A20" s="3" t="s">
        <v>6</v>
      </c>
      <c r="B20" s="4"/>
      <c r="C20" s="4">
        <v>0</v>
      </c>
      <c r="D20" s="4">
        <v>0.37470090663016853</v>
      </c>
      <c r="E20" s="4">
        <v>0.28688751421942932</v>
      </c>
      <c r="F20" s="4">
        <v>0.23515423868208926</v>
      </c>
      <c r="G20" s="4">
        <v>0.20124934085221283</v>
      </c>
      <c r="H20" s="4">
        <v>0.17728983166663809</v>
      </c>
      <c r="K20" s="3" t="s">
        <v>6</v>
      </c>
      <c r="L20" s="4"/>
      <c r="M20" s="4">
        <v>0</v>
      </c>
      <c r="N20" s="4">
        <v>0.37470090663016853</v>
      </c>
      <c r="O20" s="4">
        <v>0.30227453253527015</v>
      </c>
      <c r="P20" s="4">
        <v>0.24485845211747354</v>
      </c>
      <c r="Q20" s="4">
        <v>0.20798608575464075</v>
      </c>
      <c r="R20" s="4">
        <v>0.1822903182985004</v>
      </c>
    </row>
    <row r="21" spans="1:18" x14ac:dyDescent="0.35">
      <c r="A21" s="3"/>
      <c r="C21" s="4"/>
      <c r="D21" s="4"/>
      <c r="E21" s="4"/>
      <c r="F21" s="4"/>
      <c r="G21" s="4"/>
      <c r="H21" s="4"/>
      <c r="K21" s="3"/>
      <c r="M21" s="4"/>
      <c r="N21" s="4"/>
      <c r="O21" s="4"/>
      <c r="P21" s="4"/>
      <c r="Q21" s="4"/>
      <c r="R21" s="4"/>
    </row>
    <row r="22" spans="1:18" x14ac:dyDescent="0.35">
      <c r="A22" s="3"/>
      <c r="C22" s="4"/>
      <c r="D22" s="4"/>
      <c r="E22" s="4"/>
      <c r="F22" s="4"/>
      <c r="G22" s="4"/>
      <c r="H22" s="4"/>
      <c r="K22" s="3"/>
      <c r="M22" s="4"/>
      <c r="N22" s="4"/>
      <c r="O22" s="4"/>
      <c r="P22" s="4"/>
      <c r="Q22" s="4"/>
      <c r="R22" s="4"/>
    </row>
    <row r="23" spans="1:18" x14ac:dyDescent="0.35">
      <c r="A23" s="1" t="s">
        <v>7</v>
      </c>
      <c r="C23" s="4"/>
      <c r="D23" s="4"/>
      <c r="E23" s="4"/>
      <c r="F23" s="4"/>
      <c r="G23" s="4"/>
      <c r="H23" s="4"/>
      <c r="K23" s="1" t="s">
        <v>7</v>
      </c>
      <c r="M23" s="4"/>
      <c r="N23" s="4"/>
      <c r="O23" s="4"/>
      <c r="P23" s="4"/>
      <c r="Q23" s="4"/>
      <c r="R23" s="4"/>
    </row>
    <row r="24" spans="1:18" x14ac:dyDescent="0.35">
      <c r="A24" s="3"/>
      <c r="C24" s="4"/>
      <c r="D24" s="4"/>
      <c r="E24" s="4"/>
      <c r="F24" s="4"/>
      <c r="G24" s="4"/>
      <c r="H24" s="4"/>
      <c r="K24" s="3"/>
      <c r="M24" s="4"/>
      <c r="N24" s="4"/>
      <c r="O24" s="4"/>
      <c r="P24" s="4"/>
      <c r="Q24" s="4"/>
      <c r="R24" s="4"/>
    </row>
    <row r="25" spans="1:18" x14ac:dyDescent="0.35">
      <c r="A25" s="3" t="s">
        <v>8</v>
      </c>
      <c r="B25" s="4">
        <v>341.75970722639818</v>
      </c>
      <c r="C25" s="4">
        <v>193.91855561988521</v>
      </c>
      <c r="D25" s="4">
        <v>1632.0858910562424</v>
      </c>
      <c r="E25" s="4">
        <v>1743.7086971666274</v>
      </c>
      <c r="F25" s="4">
        <v>1860.6665251251459</v>
      </c>
      <c r="G25" s="4">
        <v>1986.0290371298463</v>
      </c>
      <c r="H25" s="4">
        <v>2120.3686929457626</v>
      </c>
      <c r="K25" s="3" t="s">
        <v>8</v>
      </c>
      <c r="L25" s="4">
        <v>341.75970722639818</v>
      </c>
      <c r="M25" s="4">
        <v>193.91855561988521</v>
      </c>
      <c r="N25" s="4">
        <v>1632.0858910562424</v>
      </c>
      <c r="O25" s="4">
        <v>1856.3659501714526</v>
      </c>
      <c r="P25" s="4">
        <v>1983.0278393973024</v>
      </c>
      <c r="Q25" s="4">
        <v>2118.8707375707208</v>
      </c>
      <c r="R25" s="4">
        <v>2264.5292104488522</v>
      </c>
    </row>
    <row r="26" spans="1:18" x14ac:dyDescent="0.35">
      <c r="A26" s="3" t="s">
        <v>9</v>
      </c>
      <c r="B26" s="4">
        <v>281.65923290000006</v>
      </c>
      <c r="C26" s="4">
        <v>232.37126114480003</v>
      </c>
      <c r="D26" s="4">
        <v>266.68520627999999</v>
      </c>
      <c r="E26" s="4">
        <v>277.3526145312</v>
      </c>
      <c r="F26" s="4">
        <v>288.44671911244797</v>
      </c>
      <c r="G26" s="4">
        <v>299.98458787694597</v>
      </c>
      <c r="H26" s="4">
        <v>311.98397139202382</v>
      </c>
      <c r="K26" s="3" t="s">
        <v>9</v>
      </c>
      <c r="L26" s="4">
        <v>281.65923290000006</v>
      </c>
      <c r="M26" s="4">
        <v>232.37126114480003</v>
      </c>
      <c r="N26" s="4">
        <v>266.68520627999999</v>
      </c>
      <c r="O26" s="4">
        <v>277.3526145312</v>
      </c>
      <c r="P26" s="4">
        <v>288.44671911244797</v>
      </c>
      <c r="Q26" s="4">
        <v>299.98458787694597</v>
      </c>
      <c r="R26" s="4">
        <v>311.98397139202382</v>
      </c>
    </row>
    <row r="27" spans="1:18" ht="15" thickBot="1" x14ac:dyDescent="0.4">
      <c r="A27" s="9" t="s">
        <v>10</v>
      </c>
      <c r="B27" s="10">
        <v>52.333192256398142</v>
      </c>
      <c r="C27" s="10">
        <v>-43.653998724914821</v>
      </c>
      <c r="D27" s="10">
        <v>-34.574051347258475</v>
      </c>
      <c r="E27" s="10">
        <v>345.89319005662651</v>
      </c>
      <c r="F27" s="10">
        <v>870.82338555094748</v>
      </c>
      <c r="G27" s="10">
        <v>1402.9093281082</v>
      </c>
      <c r="H27" s="10">
        <v>1801.9433391537391</v>
      </c>
      <c r="K27" s="9" t="s">
        <v>10</v>
      </c>
      <c r="L27" s="10">
        <v>52.333192256398142</v>
      </c>
      <c r="M27" s="10">
        <v>-43.653998724914821</v>
      </c>
      <c r="N27" s="10">
        <v>1364.9980983762423</v>
      </c>
      <c r="O27" s="10">
        <v>1578.2081628402527</v>
      </c>
      <c r="P27" s="10">
        <v>1692.9707746848542</v>
      </c>
      <c r="Q27" s="10">
        <v>1815.6654584937744</v>
      </c>
      <c r="R27" s="10">
        <v>1946.1038566568282</v>
      </c>
    </row>
    <row r="28" spans="1:18" ht="15" thickTop="1" x14ac:dyDescent="0.35">
      <c r="A28" s="3"/>
      <c r="C28" s="3"/>
      <c r="D28" s="3"/>
      <c r="E28" s="3"/>
      <c r="F28" s="3"/>
      <c r="G28" s="3"/>
      <c r="H28" s="3"/>
    </row>
    <row r="29" spans="1:18" x14ac:dyDescent="0.35">
      <c r="A29" s="3" t="s">
        <v>18</v>
      </c>
      <c r="B29" s="18">
        <v>0</v>
      </c>
      <c r="C29" s="3">
        <v>751.5</v>
      </c>
      <c r="D29" s="3"/>
      <c r="E29" s="3"/>
      <c r="F29" s="3"/>
      <c r="G29" s="3"/>
      <c r="H29" s="3"/>
      <c r="K29" s="3" t="s">
        <v>18</v>
      </c>
      <c r="L29" s="18">
        <v>0</v>
      </c>
      <c r="M29" s="18">
        <v>751.5</v>
      </c>
      <c r="N29" s="18"/>
      <c r="O29" s="18"/>
    </row>
    <row r="30" spans="1:18" x14ac:dyDescent="0.35">
      <c r="A30" s="3"/>
      <c r="C30" s="3"/>
      <c r="D30" s="3"/>
      <c r="E30" s="3"/>
      <c r="F30" s="3"/>
      <c r="G30" s="3"/>
      <c r="H30" s="3"/>
    </row>
    <row r="31" spans="1:18" ht="30.75" customHeight="1" x14ac:dyDescent="0.35">
      <c r="A31" s="53" t="s">
        <v>11</v>
      </c>
      <c r="B31" s="54">
        <f t="shared" ref="B31:H31" si="0">+B18+B19+B27</f>
        <v>2185.091683646398</v>
      </c>
      <c r="C31" s="54">
        <f t="shared" si="0"/>
        <v>2277.902344078484</v>
      </c>
      <c r="D31" s="54">
        <f t="shared" si="0"/>
        <v>3642.900442454727</v>
      </c>
      <c r="E31" s="54">
        <f t="shared" si="0"/>
        <v>5108.4513522901543</v>
      </c>
      <c r="F31" s="54">
        <f t="shared" si="0"/>
        <v>6679.0608127028536</v>
      </c>
      <c r="G31" s="54">
        <f t="shared" si="0"/>
        <v>8361.8845707557521</v>
      </c>
      <c r="H31" s="54">
        <f t="shared" si="0"/>
        <v>10163.827909909491</v>
      </c>
      <c r="I31" s="55"/>
      <c r="J31" s="55"/>
      <c r="K31" s="53" t="s">
        <v>11</v>
      </c>
      <c r="L31" s="54">
        <f t="shared" ref="L31:R31" si="1">+L18+L19+L27</f>
        <v>2185.091683646398</v>
      </c>
      <c r="M31" s="54">
        <f t="shared" si="1"/>
        <v>2277.902344078484</v>
      </c>
      <c r="N31" s="54">
        <f t="shared" si="1"/>
        <v>3642.9004424547265</v>
      </c>
      <c r="O31" s="54">
        <f t="shared" si="1"/>
        <v>5221.1086052949795</v>
      </c>
      <c r="P31" s="54">
        <f t="shared" si="1"/>
        <v>6914.0793799798339</v>
      </c>
      <c r="Q31" s="54">
        <f t="shared" si="1"/>
        <v>8729.744838473609</v>
      </c>
      <c r="R31" s="54">
        <f t="shared" si="1"/>
        <v>10675.848695130437</v>
      </c>
    </row>
    <row r="32" spans="1:18" ht="27" customHeight="1" x14ac:dyDescent="0.35">
      <c r="A32" s="56" t="s">
        <v>64</v>
      </c>
      <c r="B32" s="57">
        <f>+B26/(B18+B27)</f>
        <v>0.13261834023827471</v>
      </c>
      <c r="C32" s="57">
        <f t="shared" ref="C32:H32" si="2">+C26/(C18+C27)</f>
        <v>0.11459019126634259</v>
      </c>
      <c r="D32" s="57">
        <f t="shared" si="2"/>
        <v>7.7603769490228916E-2</v>
      </c>
      <c r="E32" s="57">
        <f t="shared" si="2"/>
        <v>5.6182659924612632E-2</v>
      </c>
      <c r="F32" s="57">
        <f t="shared" si="2"/>
        <v>4.6815587272065931E-2</v>
      </c>
      <c r="G32" s="57">
        <f t="shared" si="2"/>
        <v>4.3018783062149055E-2</v>
      </c>
      <c r="H32" s="57">
        <f t="shared" si="2"/>
        <v>4.231798108963445E-2</v>
      </c>
      <c r="I32" s="58"/>
      <c r="J32" s="58"/>
      <c r="K32" s="56" t="s">
        <v>64</v>
      </c>
      <c r="L32" s="57">
        <f>+L26/(L18+L27)</f>
        <v>0.13261834023827471</v>
      </c>
      <c r="M32" s="57">
        <f t="shared" ref="M32:R32" si="3">+M26/(M18+M27)</f>
        <v>0.11459019126634259</v>
      </c>
      <c r="N32" s="57">
        <f t="shared" si="3"/>
        <v>7.760376949022893E-2</v>
      </c>
      <c r="O32" s="57">
        <f t="shared" si="3"/>
        <v>7.5993093736941533E-2</v>
      </c>
      <c r="P32" s="57">
        <f t="shared" si="3"/>
        <v>7.6623444934725393E-2</v>
      </c>
      <c r="Q32" s="57">
        <f t="shared" si="3"/>
        <v>7.7173094657304889E-2</v>
      </c>
      <c r="R32" s="57">
        <f t="shared" si="3"/>
        <v>7.7654239323544275E-2</v>
      </c>
    </row>
    <row r="33" spans="1:18" ht="27" customHeight="1" x14ac:dyDescent="0.35">
      <c r="A33" s="56" t="s">
        <v>63</v>
      </c>
      <c r="B33" s="59">
        <f>+B26/B25</f>
        <v>0.82414406070817281</v>
      </c>
      <c r="C33" s="59">
        <f t="shared" ref="C33:H33" si="4">+C26/C25</f>
        <v>1.1982930689742191</v>
      </c>
      <c r="D33" s="59">
        <f t="shared" si="4"/>
        <v>0.16340145315967927</v>
      </c>
      <c r="E33" s="59">
        <f t="shared" si="4"/>
        <v>0.1590590303196133</v>
      </c>
      <c r="F33" s="59">
        <f t="shared" si="4"/>
        <v>0.15502332912290526</v>
      </c>
      <c r="G33" s="59">
        <f t="shared" si="4"/>
        <v>0.15104743297735229</v>
      </c>
      <c r="H33" s="59">
        <f t="shared" si="4"/>
        <v>0.14713666185977975</v>
      </c>
      <c r="I33" s="58"/>
      <c r="J33" s="58"/>
      <c r="K33" s="56" t="s">
        <v>63</v>
      </c>
      <c r="L33" s="59">
        <f>+L26/L25</f>
        <v>0.82414406070817281</v>
      </c>
      <c r="M33" s="59">
        <f t="shared" ref="M33:R33" si="5">+M26/M25</f>
        <v>1.1982930689742191</v>
      </c>
      <c r="N33" s="59">
        <f t="shared" si="5"/>
        <v>0.16340145315967927</v>
      </c>
      <c r="O33" s="59">
        <f t="shared" si="5"/>
        <v>0.14940621729545508</v>
      </c>
      <c r="P33" s="59">
        <f t="shared" si="5"/>
        <v>0.14545772549522804</v>
      </c>
      <c r="Q33" s="59">
        <f t="shared" si="5"/>
        <v>0.14157757835708157</v>
      </c>
      <c r="R33" s="59">
        <f t="shared" si="5"/>
        <v>0.13776990376299253</v>
      </c>
    </row>
    <row r="34" spans="1:18" s="3" customFormat="1" ht="27" customHeight="1" x14ac:dyDescent="0.35">
      <c r="A34" s="51"/>
      <c r="B34" s="52"/>
      <c r="C34" s="52"/>
      <c r="D34" s="52"/>
      <c r="E34" s="52"/>
      <c r="F34" s="52"/>
      <c r="G34" s="52"/>
      <c r="H34" s="52"/>
      <c r="K34" s="51"/>
      <c r="L34" s="52"/>
      <c r="M34" s="52"/>
      <c r="N34" s="52"/>
      <c r="O34" s="52"/>
      <c r="P34" s="52"/>
      <c r="Q34" s="52"/>
      <c r="R34" s="52"/>
    </row>
    <row r="37" spans="1:18" x14ac:dyDescent="0.35">
      <c r="B37" t="s">
        <v>21</v>
      </c>
    </row>
    <row r="38" spans="1:18" x14ac:dyDescent="0.35">
      <c r="C38" t="s">
        <v>14</v>
      </c>
      <c r="D38" s="13">
        <f>100500000/1000000</f>
        <v>100.5</v>
      </c>
      <c r="L38" t="s">
        <v>21</v>
      </c>
    </row>
    <row r="39" spans="1:18" x14ac:dyDescent="0.35">
      <c r="C39" t="s">
        <v>15</v>
      </c>
      <c r="D39" s="13">
        <f>550500000/1000000</f>
        <v>550.5</v>
      </c>
      <c r="F39" s="17">
        <f>+D38+D39+D40</f>
        <v>751.5</v>
      </c>
      <c r="M39" t="s">
        <v>14</v>
      </c>
      <c r="N39" s="13">
        <f>100500000/1000000</f>
        <v>100.5</v>
      </c>
    </row>
    <row r="40" spans="1:18" x14ac:dyDescent="0.35">
      <c r="C40" t="s">
        <v>16</v>
      </c>
      <c r="D40" s="13">
        <f>100500000/1000000</f>
        <v>100.5</v>
      </c>
      <c r="M40" t="s">
        <v>15</v>
      </c>
      <c r="N40" s="13">
        <f>550500000/1000000</f>
        <v>550.5</v>
      </c>
      <c r="P40" s="17">
        <f>+N39+N40+N41</f>
        <v>751.5</v>
      </c>
    </row>
    <row r="41" spans="1:18" x14ac:dyDescent="0.35">
      <c r="B41" t="s">
        <v>37</v>
      </c>
      <c r="D41" s="13"/>
      <c r="M41" t="s">
        <v>16</v>
      </c>
      <c r="N41" s="13">
        <f>100500000/1000000</f>
        <v>100.5</v>
      </c>
    </row>
    <row r="42" spans="1:18" x14ac:dyDescent="0.35">
      <c r="B42" t="s">
        <v>65</v>
      </c>
      <c r="D42" s="13"/>
      <c r="L42" t="s">
        <v>23</v>
      </c>
      <c r="N42" s="13"/>
    </row>
    <row r="43" spans="1:18" x14ac:dyDescent="0.35">
      <c r="D43" s="13"/>
      <c r="N43" s="13"/>
    </row>
    <row r="44" spans="1:18" x14ac:dyDescent="0.35">
      <c r="D44" s="13"/>
    </row>
    <row r="45" spans="1:18" x14ac:dyDescent="0.35">
      <c r="D45" s="13"/>
      <c r="L45" t="s">
        <v>24</v>
      </c>
    </row>
    <row r="46" spans="1:18" x14ac:dyDescent="0.35">
      <c r="D46" s="13"/>
    </row>
    <row r="47" spans="1:18" x14ac:dyDescent="0.35">
      <c r="D47" s="13"/>
    </row>
    <row r="48" spans="1:18" x14ac:dyDescent="0.35">
      <c r="A48" s="1" t="s">
        <v>1</v>
      </c>
      <c r="B48" s="12">
        <v>2020</v>
      </c>
      <c r="C48" s="12">
        <v>2021</v>
      </c>
      <c r="D48" s="12">
        <v>2022</v>
      </c>
      <c r="E48" s="12">
        <v>2023</v>
      </c>
      <c r="F48" s="12">
        <v>2024</v>
      </c>
      <c r="G48" s="12">
        <v>2025</v>
      </c>
      <c r="H48" s="12">
        <v>2026</v>
      </c>
      <c r="K48" s="1" t="s">
        <v>1</v>
      </c>
      <c r="L48" s="12">
        <v>2020</v>
      </c>
      <c r="M48" s="12">
        <v>2021</v>
      </c>
      <c r="N48" s="12">
        <v>2022</v>
      </c>
      <c r="O48" s="12">
        <v>2023</v>
      </c>
      <c r="P48" s="12">
        <v>2024</v>
      </c>
      <c r="Q48" s="12">
        <v>2025</v>
      </c>
      <c r="R48" s="12">
        <v>2026</v>
      </c>
    </row>
    <row r="49" spans="1:18" x14ac:dyDescent="0.35">
      <c r="A49" s="14" t="s">
        <v>12</v>
      </c>
      <c r="B49" s="2"/>
      <c r="C49" s="2"/>
      <c r="D49" s="2"/>
      <c r="E49" s="2"/>
      <c r="F49" s="2"/>
      <c r="G49" s="2"/>
      <c r="H49" s="2"/>
      <c r="K49" s="14" t="s">
        <v>12</v>
      </c>
      <c r="L49" s="2"/>
      <c r="M49" s="2"/>
      <c r="N49" s="2"/>
      <c r="O49" s="2"/>
      <c r="P49" s="2"/>
      <c r="Q49" s="2"/>
      <c r="R49" s="2"/>
    </row>
    <row r="50" spans="1:18" x14ac:dyDescent="0.35">
      <c r="A50" s="3"/>
      <c r="C50" s="3"/>
      <c r="D50" s="3"/>
      <c r="E50" s="3"/>
      <c r="F50" s="3"/>
      <c r="G50" s="3"/>
      <c r="H50" s="3"/>
      <c r="K50" s="3"/>
      <c r="M50" s="3"/>
      <c r="N50" s="3"/>
      <c r="O50" s="3"/>
      <c r="P50" s="3"/>
      <c r="Q50" s="3"/>
      <c r="R50" s="3"/>
    </row>
    <row r="51" spans="1:18" ht="29" x14ac:dyDescent="0.35">
      <c r="A51" s="11" t="s">
        <v>2</v>
      </c>
      <c r="B51" s="4">
        <v>2223.2903449999999</v>
      </c>
      <c r="C51" s="4">
        <v>2223.2903449999999</v>
      </c>
      <c r="D51" s="5">
        <v>3622.8624947235012</v>
      </c>
      <c r="E51" s="5">
        <v>5088.4134045589281</v>
      </c>
      <c r="F51" s="5">
        <v>6885.3484212175072</v>
      </c>
      <c r="G51" s="5">
        <v>8812.6037800159593</v>
      </c>
      <c r="H51" s="5">
        <v>10878.533247974894</v>
      </c>
      <c r="K51" s="11" t="s">
        <v>2</v>
      </c>
      <c r="L51" s="5">
        <v>2223.2903449999999</v>
      </c>
      <c r="M51" s="4">
        <v>2223.2903449999999</v>
      </c>
      <c r="N51" s="5">
        <v>3588.2884433762424</v>
      </c>
      <c r="O51" s="5">
        <v>5166.4966062164958</v>
      </c>
      <c r="P51" s="5">
        <v>7085.7929371472301</v>
      </c>
      <c r="Q51" s="5">
        <v>9145.8899963865551</v>
      </c>
      <c r="R51" s="5">
        <v>11355.979981848577</v>
      </c>
    </row>
    <row r="52" spans="1:18" x14ac:dyDescent="0.35">
      <c r="A52" s="6" t="s">
        <v>3</v>
      </c>
      <c r="B52" s="7">
        <v>2353.3665241063982</v>
      </c>
      <c r="C52" s="7">
        <v>2277.902343611483</v>
      </c>
      <c r="D52" s="7">
        <v>3642.9004419877256</v>
      </c>
      <c r="E52" s="7">
        <v>5108.4513518231533</v>
      </c>
      <c r="F52" s="7">
        <v>6905.3863684817325</v>
      </c>
      <c r="G52" s="7">
        <v>8832.6417272801846</v>
      </c>
      <c r="H52" s="7">
        <v>10898.571195239119</v>
      </c>
      <c r="K52" s="6" t="s">
        <v>3</v>
      </c>
      <c r="L52" s="7">
        <v>2353.3665241063982</v>
      </c>
      <c r="M52" s="7">
        <v>2277.902343611483</v>
      </c>
      <c r="N52" s="7">
        <v>3642.9004419877256</v>
      </c>
      <c r="O52" s="7">
        <v>5221.1086048279794</v>
      </c>
      <c r="P52" s="7">
        <v>7140.4049357587137</v>
      </c>
      <c r="Q52" s="7">
        <v>9200.5019949980397</v>
      </c>
      <c r="R52" s="7">
        <v>11410.591980460062</v>
      </c>
    </row>
    <row r="53" spans="1:18" x14ac:dyDescent="0.35">
      <c r="A53" s="3"/>
      <c r="B53" s="4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K53" s="3"/>
      <c r="L53" s="4"/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35">
      <c r="A54" s="6" t="s">
        <v>4</v>
      </c>
      <c r="B54" s="7">
        <v>2071.5</v>
      </c>
      <c r="C54" s="7">
        <v>2071.5</v>
      </c>
      <c r="D54" s="7">
        <v>3471.0721497235013</v>
      </c>
      <c r="E54" s="7">
        <v>4590.7298695023019</v>
      </c>
      <c r="F54" s="7">
        <v>5399.3263079438029</v>
      </c>
      <c r="G54" s="7">
        <v>5722.764883320403</v>
      </c>
      <c r="H54" s="7">
        <v>5722.764883320403</v>
      </c>
      <c r="K54" s="6" t="s">
        <v>4</v>
      </c>
      <c r="L54" s="7">
        <v>2071.5</v>
      </c>
      <c r="M54" s="7">
        <v>2071.5</v>
      </c>
      <c r="N54" s="7">
        <v>2071.5</v>
      </c>
      <c r="O54" s="7">
        <v>2071.5</v>
      </c>
      <c r="P54" s="7">
        <v>2071.5</v>
      </c>
      <c r="Q54" s="7">
        <v>2071.5</v>
      </c>
      <c r="R54" s="7">
        <v>2071.5</v>
      </c>
    </row>
    <row r="55" spans="1:18" x14ac:dyDescent="0.35">
      <c r="A55" s="3" t="s">
        <v>5</v>
      </c>
      <c r="B55" s="4">
        <v>61.258491390000003</v>
      </c>
      <c r="C55" s="4">
        <v>250.05634280339885</v>
      </c>
      <c r="D55" s="4">
        <v>206.40234407848402</v>
      </c>
      <c r="E55" s="4">
        <v>171.82829273122556</v>
      </c>
      <c r="F55" s="4">
        <v>517.7214827878521</v>
      </c>
      <c r="G55" s="4">
        <v>1506.0600610049298</v>
      </c>
      <c r="H55" s="4">
        <v>3109.8768444267807</v>
      </c>
      <c r="K55" s="3" t="s">
        <v>5</v>
      </c>
      <c r="L55" s="4">
        <v>61.258491390000003</v>
      </c>
      <c r="M55" s="4">
        <v>250.05634280339885</v>
      </c>
      <c r="N55" s="4">
        <v>206.40234407848402</v>
      </c>
      <c r="O55" s="4">
        <v>1571.4004424547265</v>
      </c>
      <c r="P55" s="4">
        <v>3149.608605294979</v>
      </c>
      <c r="Q55" s="4">
        <v>5068.9049362257138</v>
      </c>
      <c r="R55" s="4">
        <v>7129.0019954650379</v>
      </c>
    </row>
    <row r="56" spans="1:18" x14ac:dyDescent="0.35">
      <c r="A56" s="3"/>
      <c r="C56" s="4"/>
      <c r="D56" s="8"/>
      <c r="E56" s="8"/>
      <c r="F56" s="8"/>
      <c r="G56" s="8"/>
      <c r="H56" s="8"/>
      <c r="K56" s="3"/>
      <c r="L56" s="8"/>
      <c r="M56" s="4"/>
      <c r="N56" s="8"/>
      <c r="O56" s="8"/>
      <c r="P56" s="8"/>
      <c r="Q56" s="8"/>
      <c r="R56" s="8"/>
    </row>
    <row r="57" spans="1:18" x14ac:dyDescent="0.35">
      <c r="A57" s="3"/>
      <c r="C57" s="4"/>
      <c r="D57" s="4"/>
      <c r="E57" s="4"/>
      <c r="F57" s="4"/>
      <c r="G57" s="4"/>
      <c r="H57" s="4"/>
      <c r="K57" s="3"/>
      <c r="L57" s="4"/>
      <c r="M57" s="4"/>
      <c r="N57" s="4"/>
      <c r="O57" s="4"/>
      <c r="P57" s="4"/>
      <c r="Q57" s="4"/>
      <c r="R57" s="4"/>
    </row>
    <row r="58" spans="1:18" x14ac:dyDescent="0.35">
      <c r="A58" s="3"/>
      <c r="C58" s="4"/>
      <c r="D58" s="4"/>
      <c r="E58" s="4"/>
      <c r="F58" s="4"/>
      <c r="G58" s="4"/>
      <c r="H58" s="4"/>
      <c r="K58" s="3"/>
      <c r="L58" s="4"/>
      <c r="M58" s="4"/>
      <c r="N58" s="4"/>
      <c r="O58" s="4"/>
      <c r="P58" s="4"/>
      <c r="Q58" s="4"/>
      <c r="R58" s="4"/>
    </row>
    <row r="59" spans="1:18" x14ac:dyDescent="0.35">
      <c r="A59" s="1" t="s">
        <v>7</v>
      </c>
      <c r="C59" s="4"/>
      <c r="D59" s="4"/>
      <c r="E59" s="4"/>
      <c r="F59" s="4"/>
      <c r="G59" s="4"/>
      <c r="H59" s="4"/>
      <c r="K59" s="1" t="s">
        <v>7</v>
      </c>
      <c r="L59" s="4"/>
      <c r="M59" s="4"/>
      <c r="N59" s="4"/>
      <c r="O59" s="4"/>
      <c r="P59" s="4"/>
      <c r="Q59" s="4"/>
      <c r="R59" s="4"/>
    </row>
    <row r="60" spans="1:18" x14ac:dyDescent="0.35">
      <c r="A60" s="3"/>
      <c r="C60" s="4"/>
      <c r="D60" s="4"/>
      <c r="E60" s="4"/>
      <c r="F60" s="4"/>
      <c r="G60" s="4"/>
      <c r="H60" s="4"/>
      <c r="K60" s="3"/>
      <c r="L60" s="4"/>
      <c r="M60" s="4"/>
      <c r="N60" s="4"/>
      <c r="O60" s="4"/>
      <c r="P60" s="4"/>
      <c r="Q60" s="4"/>
      <c r="R60" s="4"/>
    </row>
    <row r="61" spans="1:18" x14ac:dyDescent="0.35">
      <c r="A61" s="3" t="s">
        <v>8</v>
      </c>
      <c r="B61" s="4">
        <v>341.75970722639818</v>
      </c>
      <c r="C61" s="4">
        <v>193.91855561988521</v>
      </c>
      <c r="D61" s="4">
        <v>1632.0858910562424</v>
      </c>
      <c r="E61" s="4">
        <v>1743.7086971666274</v>
      </c>
      <c r="F61" s="4">
        <v>2086.9920813710264</v>
      </c>
      <c r="G61" s="4">
        <v>2230.4606378753974</v>
      </c>
      <c r="H61" s="4">
        <v>2384.3548217509574</v>
      </c>
      <c r="K61" s="3" t="s">
        <v>8</v>
      </c>
      <c r="L61" s="4">
        <v>341.75970722639818</v>
      </c>
      <c r="M61" s="4">
        <v>193.91855561988521</v>
      </c>
      <c r="N61" s="4">
        <v>1632.0858910562424</v>
      </c>
      <c r="O61" s="4">
        <v>1856.3659501714526</v>
      </c>
      <c r="P61" s="4">
        <v>2209.3533956431829</v>
      </c>
      <c r="Q61" s="4">
        <v>2363.3023383162713</v>
      </c>
      <c r="R61" s="4">
        <v>2528.5153392540469</v>
      </c>
    </row>
    <row r="62" spans="1:18" x14ac:dyDescent="0.35">
      <c r="A62" s="3" t="s">
        <v>9</v>
      </c>
      <c r="B62" s="4">
        <v>281.65923290000006</v>
      </c>
      <c r="C62" s="4">
        <v>232.37126114480003</v>
      </c>
      <c r="D62" s="4">
        <v>266.68520627999999</v>
      </c>
      <c r="E62" s="4">
        <v>277.3526145312</v>
      </c>
      <c r="F62" s="4">
        <v>288.44671911244797</v>
      </c>
      <c r="G62" s="4">
        <v>299.98458787694597</v>
      </c>
      <c r="H62" s="4">
        <v>311.98397139202382</v>
      </c>
      <c r="K62" s="3" t="s">
        <v>9</v>
      </c>
      <c r="L62" s="4">
        <v>281.65923290000006</v>
      </c>
      <c r="M62" s="4">
        <v>232.37126114480003</v>
      </c>
      <c r="N62" s="4">
        <v>266.68520627999999</v>
      </c>
      <c r="O62" s="4">
        <v>277.3526145312</v>
      </c>
      <c r="P62" s="4">
        <v>288.44671911244797</v>
      </c>
      <c r="Q62" s="4">
        <v>299.98458787694597</v>
      </c>
      <c r="R62" s="4">
        <v>311.98397139202382</v>
      </c>
    </row>
    <row r="63" spans="1:18" ht="15" thickBot="1" x14ac:dyDescent="0.4">
      <c r="A63" s="9" t="s">
        <v>10</v>
      </c>
      <c r="B63" s="10">
        <v>52.333192256398142</v>
      </c>
      <c r="C63" s="10">
        <v>-43.653998724914821</v>
      </c>
      <c r="D63" s="10">
        <v>-34.574051347258475</v>
      </c>
      <c r="E63" s="10">
        <v>345.89319005662651</v>
      </c>
      <c r="F63" s="10">
        <v>988.33857821707772</v>
      </c>
      <c r="G63" s="10">
        <v>1603.8167834218507</v>
      </c>
      <c r="H63" s="10">
        <v>2065.9294679589339</v>
      </c>
      <c r="K63" s="9" t="s">
        <v>10</v>
      </c>
      <c r="L63" s="10">
        <v>52.333192256398142</v>
      </c>
      <c r="M63" s="10">
        <v>-43.653998724914821</v>
      </c>
      <c r="N63" s="10">
        <v>1364.9980983762423</v>
      </c>
      <c r="O63" s="10">
        <v>1578.2081628402527</v>
      </c>
      <c r="P63" s="10">
        <v>1919.2963309307349</v>
      </c>
      <c r="Q63" s="10">
        <v>2060.0970592393251</v>
      </c>
      <c r="R63" s="10">
        <v>2210.0899854620229</v>
      </c>
    </row>
    <row r="64" spans="1:18" ht="15" thickTop="1" x14ac:dyDescent="0.35">
      <c r="A64" s="3"/>
      <c r="C64" s="3"/>
      <c r="D64" s="3"/>
      <c r="E64" s="3"/>
      <c r="F64" s="3"/>
      <c r="G64" s="3"/>
      <c r="H64" s="3"/>
    </row>
    <row r="65" spans="1:18" x14ac:dyDescent="0.35">
      <c r="A65" s="3" t="s">
        <v>18</v>
      </c>
      <c r="B65" s="18">
        <v>0</v>
      </c>
      <c r="C65" s="3">
        <v>751.5</v>
      </c>
      <c r="D65" s="3"/>
      <c r="E65" s="3"/>
      <c r="F65" s="3"/>
      <c r="G65" s="3"/>
      <c r="H65" s="3"/>
      <c r="K65" s="3" t="s">
        <v>18</v>
      </c>
      <c r="L65" s="18">
        <v>0</v>
      </c>
      <c r="M65" s="18">
        <v>751.5</v>
      </c>
    </row>
    <row r="66" spans="1:18" x14ac:dyDescent="0.35">
      <c r="A66" s="3"/>
      <c r="C66" s="3"/>
      <c r="D66" s="3"/>
      <c r="E66" s="3"/>
      <c r="F66" s="3"/>
      <c r="G66" s="3"/>
      <c r="H66" s="3"/>
    </row>
    <row r="67" spans="1:18" ht="31" x14ac:dyDescent="0.35">
      <c r="A67" s="53" t="s">
        <v>11</v>
      </c>
      <c r="B67" s="54">
        <f t="shared" ref="B67:H67" si="6">+B54+B55+B63</f>
        <v>2185.091683646398</v>
      </c>
      <c r="C67" s="54">
        <f t="shared" si="6"/>
        <v>2277.902344078484</v>
      </c>
      <c r="D67" s="54">
        <f t="shared" si="6"/>
        <v>3642.900442454727</v>
      </c>
      <c r="E67" s="54">
        <f t="shared" si="6"/>
        <v>5108.4513522901543</v>
      </c>
      <c r="F67" s="54">
        <f t="shared" si="6"/>
        <v>6905.3863689487334</v>
      </c>
      <c r="G67" s="54">
        <f t="shared" si="6"/>
        <v>8832.6417277471828</v>
      </c>
      <c r="H67" s="54">
        <f t="shared" si="6"/>
        <v>10898.571195706118</v>
      </c>
      <c r="I67" s="55"/>
      <c r="J67" s="55"/>
      <c r="K67" s="53" t="s">
        <v>11</v>
      </c>
      <c r="L67" s="54">
        <f t="shared" ref="L67:R67" si="7">+L54+L55+L63</f>
        <v>2185.091683646398</v>
      </c>
      <c r="M67" s="54">
        <f t="shared" si="7"/>
        <v>2277.902344078484</v>
      </c>
      <c r="N67" s="54">
        <f t="shared" si="7"/>
        <v>3642.9004424547265</v>
      </c>
      <c r="O67" s="54">
        <f t="shared" si="7"/>
        <v>5221.1086052949795</v>
      </c>
      <c r="P67" s="54">
        <f t="shared" si="7"/>
        <v>7140.4049362257147</v>
      </c>
      <c r="Q67" s="54">
        <f t="shared" si="7"/>
        <v>9200.5019954650379</v>
      </c>
      <c r="R67" s="54">
        <f t="shared" si="7"/>
        <v>11410.59198092706</v>
      </c>
    </row>
    <row r="68" spans="1:18" ht="26.5" x14ac:dyDescent="0.35">
      <c r="A68" s="56" t="s">
        <v>64</v>
      </c>
      <c r="B68" s="57">
        <f>+B62/(B54+B63)</f>
        <v>0.13261834023827471</v>
      </c>
      <c r="C68" s="57">
        <f t="shared" ref="C68:H68" si="8">+C62/(C54+C63)</f>
        <v>0.11459019126634259</v>
      </c>
      <c r="D68" s="57">
        <f t="shared" si="8"/>
        <v>7.7603769490228916E-2</v>
      </c>
      <c r="E68" s="57">
        <f t="shared" si="8"/>
        <v>5.6182659924612632E-2</v>
      </c>
      <c r="F68" s="57">
        <f t="shared" si="8"/>
        <v>4.5156833405174207E-2</v>
      </c>
      <c r="G68" s="57">
        <f t="shared" si="8"/>
        <v>4.0944686283737743E-2</v>
      </c>
      <c r="H68" s="57">
        <f t="shared" si="8"/>
        <v>4.005600391043445E-2</v>
      </c>
      <c r="I68" s="58"/>
      <c r="J68" s="58"/>
      <c r="K68" s="56" t="s">
        <v>64</v>
      </c>
      <c r="L68" s="57">
        <f>+L62/(L54+L63)</f>
        <v>0.13261834023827471</v>
      </c>
      <c r="M68" s="57">
        <f t="shared" ref="M68:R68" si="9">+M62/(M54+M63)</f>
        <v>0.11459019126634259</v>
      </c>
      <c r="N68" s="57">
        <f t="shared" si="9"/>
        <v>7.760376949022893E-2</v>
      </c>
      <c r="O68" s="57">
        <f t="shared" si="9"/>
        <v>7.5993093736941533E-2</v>
      </c>
      <c r="P68" s="57">
        <f t="shared" si="9"/>
        <v>7.2277985442864304E-2</v>
      </c>
      <c r="Q68" s="57">
        <f t="shared" si="9"/>
        <v>7.2607416351529841E-2</v>
      </c>
      <c r="R68" s="57">
        <f t="shared" si="9"/>
        <v>7.2866381986914586E-2</v>
      </c>
    </row>
    <row r="69" spans="1:18" x14ac:dyDescent="0.35">
      <c r="A69" s="56" t="s">
        <v>63</v>
      </c>
      <c r="B69" s="59">
        <f>+B62/B61</f>
        <v>0.82414406070817281</v>
      </c>
      <c r="C69" s="59">
        <f t="shared" ref="C69:H69" si="10">+C62/C61</f>
        <v>1.1982930689742191</v>
      </c>
      <c r="D69" s="59">
        <f t="shared" si="10"/>
        <v>0.16340145315967927</v>
      </c>
      <c r="E69" s="59">
        <f t="shared" si="10"/>
        <v>0.1590590303196133</v>
      </c>
      <c r="F69" s="59">
        <f t="shared" si="10"/>
        <v>0.13821169792027005</v>
      </c>
      <c r="G69" s="59">
        <f t="shared" si="10"/>
        <v>0.13449445499414561</v>
      </c>
      <c r="H69" s="59">
        <f t="shared" si="10"/>
        <v>0.13084628535400514</v>
      </c>
      <c r="I69" s="58"/>
      <c r="J69" s="58"/>
      <c r="K69" s="56" t="s">
        <v>63</v>
      </c>
      <c r="L69" s="59">
        <f>+L62/L61</f>
        <v>0.82414406070817281</v>
      </c>
      <c r="M69" s="59">
        <f t="shared" ref="M69:R69" si="11">+M62/M61</f>
        <v>1.1982930689742191</v>
      </c>
      <c r="N69" s="59">
        <f t="shared" si="11"/>
        <v>0.16340145315967927</v>
      </c>
      <c r="O69" s="59">
        <f t="shared" si="11"/>
        <v>0.14940621729545508</v>
      </c>
      <c r="P69" s="59">
        <f t="shared" si="11"/>
        <v>0.1305570759667789</v>
      </c>
      <c r="Q69" s="59">
        <f t="shared" si="11"/>
        <v>0.12693449458974818</v>
      </c>
      <c r="R69" s="59">
        <f t="shared" si="11"/>
        <v>0.12338622849093103</v>
      </c>
    </row>
  </sheetData>
  <conditionalFormatting sqref="C27:H27 B63 B65">
    <cfRule type="cellIs" dxfId="6" priority="7" operator="lessThan">
      <formula>0</formula>
    </cfRule>
  </conditionalFormatting>
  <conditionalFormatting sqref="C63:H63">
    <cfRule type="cellIs" dxfId="5" priority="6" operator="lessThan">
      <formula>0</formula>
    </cfRule>
  </conditionalFormatting>
  <conditionalFormatting sqref="M27:R27 M29:O29">
    <cfRule type="cellIs" dxfId="4" priority="5" operator="lessThan">
      <formula>0</formula>
    </cfRule>
  </conditionalFormatting>
  <conditionalFormatting sqref="M63:R63 M65">
    <cfRule type="cellIs" dxfId="3" priority="4" operator="lessThan">
      <formula>0</formula>
    </cfRule>
  </conditionalFormatting>
  <conditionalFormatting sqref="B27 B29">
    <cfRule type="cellIs" dxfId="2" priority="3" operator="lessThan">
      <formula>0</formula>
    </cfRule>
  </conditionalFormatting>
  <conditionalFormatting sqref="L63 L65">
    <cfRule type="cellIs" dxfId="1" priority="1" operator="lessThan">
      <formula>0</formula>
    </cfRule>
  </conditionalFormatting>
  <conditionalFormatting sqref="L27 L29"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SUPUESTOS </vt:lpstr>
      <vt:lpstr>Escenarios salida capital </vt:lpstr>
      <vt:lpstr>FLUJOS </vt:lpstr>
      <vt:lpstr>Escenario valoración FGA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Gina Muñoz</cp:lastModifiedBy>
  <dcterms:created xsi:type="dcterms:W3CDTF">2020-09-08T21:46:22Z</dcterms:created>
  <dcterms:modified xsi:type="dcterms:W3CDTF">2020-09-12T23:01:46Z</dcterms:modified>
</cp:coreProperties>
</file>